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2\02_2024_Прил. к Выписке\"/>
    </mc:Choice>
  </mc:AlternateContent>
  <xr:revisionPtr revIDLastSave="0" documentId="8_{B8D60439-889A-4C92-8741-C1E6665830E2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КС Баз (без МБТ)" sheetId="3" state="hidden" r:id="rId1"/>
    <sheet name="КС Баз" sheetId="5" r:id="rId2"/>
    <sheet name="КС Баз_план" sheetId="2" state="hidden" r:id="rId3"/>
  </sheets>
  <definedNames>
    <definedName name="_xlnm._FilterDatabase" localSheetId="1" hidden="1">'КС Баз'!$A$14:$P$51</definedName>
    <definedName name="_xlnm._FilterDatabase" localSheetId="0" hidden="1">'КС Баз (без МБТ)'!$A$9:$P$54</definedName>
    <definedName name="_xlnm._FilterDatabase" localSheetId="2" hidden="1">'КС Баз_план'!$A$10:$Z$47</definedName>
    <definedName name="XLRPARAMS_ISP_FIO" localSheetId="1" hidden="1">#REF!</definedName>
    <definedName name="XLRPARAMS_ISP_FIO" hidden="1">#REF!</definedName>
    <definedName name="XLRPARAMS_MP_NAME" localSheetId="1" hidden="1">#REF!</definedName>
    <definedName name="XLRPARAMS_MP_NAME" hidden="1">#REF!</definedName>
    <definedName name="XLRPARAMS_STR_PERIOD" localSheetId="1" hidden="1">#REF!</definedName>
    <definedName name="XLRPARAMS_STR_PERIOD" hidden="1">#REF!</definedName>
    <definedName name="_xlnm.Print_Titles" localSheetId="1">'КС Баз'!$11:$13</definedName>
    <definedName name="_xlnm.Print_Titles" localSheetId="0">'КС Баз (без МБТ)'!$7:$9</definedName>
    <definedName name="_xlnm.Print_Titles" localSheetId="2">'КС Баз_план'!$7:$9</definedName>
    <definedName name="_xlnm.Print_Area" localSheetId="1">'КС Баз'!$A$1:$P$62</definedName>
    <definedName name="_xlnm.Print_Area" localSheetId="0">'КС Баз (без МБТ)'!$A$1:$P$56</definedName>
    <definedName name="_xlnm.Print_Area" localSheetId="2">'КС Баз_план'!$A$1:$P$57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5" l="1"/>
  <c r="K18" i="5"/>
  <c r="J20" i="5"/>
  <c r="K20" i="5"/>
  <c r="J21" i="5"/>
  <c r="K21" i="5"/>
  <c r="J22" i="5"/>
  <c r="K22" i="5"/>
  <c r="K24" i="5"/>
  <c r="J24" i="5"/>
  <c r="J25" i="5"/>
  <c r="K25" i="5"/>
  <c r="J27" i="5"/>
  <c r="K27" i="5"/>
  <c r="J28" i="5"/>
  <c r="K28" i="5"/>
  <c r="J29" i="5"/>
  <c r="K29" i="5"/>
  <c r="J30" i="5"/>
  <c r="K30" i="5"/>
  <c r="J32" i="5"/>
  <c r="K32" i="5"/>
  <c r="J33" i="5"/>
  <c r="K33" i="5"/>
  <c r="J34" i="5"/>
  <c r="K34" i="5"/>
  <c r="J35" i="5"/>
  <c r="K35" i="5"/>
  <c r="J36" i="5"/>
  <c r="K36" i="5"/>
  <c r="J37" i="5"/>
  <c r="K37" i="5"/>
  <c r="J38" i="5"/>
  <c r="K38" i="5"/>
  <c r="J39" i="5"/>
  <c r="K39" i="5"/>
  <c r="J40" i="5"/>
  <c r="K40" i="5"/>
  <c r="J41" i="5"/>
  <c r="K41" i="5"/>
  <c r="J42" i="5"/>
  <c r="K42" i="5"/>
  <c r="J43" i="5"/>
  <c r="K43" i="5"/>
  <c r="J44" i="5"/>
  <c r="K44" i="5"/>
  <c r="J45" i="5"/>
  <c r="K45" i="5"/>
  <c r="J48" i="5"/>
  <c r="K48" i="5"/>
  <c r="J49" i="5"/>
  <c r="K49" i="5"/>
  <c r="J50" i="5"/>
  <c r="K50" i="5"/>
  <c r="J51" i="5"/>
  <c r="K51" i="5"/>
  <c r="K16" i="5" l="1"/>
  <c r="K15" i="5"/>
  <c r="K23" i="5"/>
  <c r="K47" i="5"/>
  <c r="J31" i="5"/>
  <c r="K31" i="5"/>
  <c r="J26" i="5"/>
  <c r="K19" i="5"/>
  <c r="J47" i="5"/>
  <c r="J19" i="5"/>
  <c r="K26" i="5"/>
  <c r="J23" i="5"/>
  <c r="J15" i="5"/>
  <c r="K17" i="5"/>
  <c r="J17" i="5"/>
  <c r="J46" i="5"/>
  <c r="J16" i="5"/>
  <c r="K46" i="5"/>
  <c r="K20" i="2" l="1"/>
  <c r="E20" i="2" s="1"/>
  <c r="K21" i="2"/>
  <c r="E21" i="2" s="1"/>
  <c r="K40" i="2"/>
  <c r="E40" i="2" s="1"/>
  <c r="D20" i="2"/>
  <c r="K12" i="2"/>
  <c r="J12" i="2"/>
  <c r="D12" i="2" s="1"/>
  <c r="E12" i="2" l="1"/>
  <c r="E13" i="2"/>
  <c r="E14" i="2"/>
  <c r="E15" i="2"/>
  <c r="E16" i="2"/>
  <c r="E17" i="2"/>
  <c r="E18" i="2"/>
  <c r="E19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1" i="2"/>
  <c r="E42" i="2"/>
  <c r="E43" i="2"/>
  <c r="E44" i="2"/>
  <c r="E45" i="2"/>
  <c r="E46" i="2"/>
  <c r="E47" i="2"/>
  <c r="E11" i="2"/>
  <c r="Z51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K26" i="2"/>
  <c r="J26" i="2"/>
  <c r="D26" i="2" s="1"/>
  <c r="D25" i="2"/>
  <c r="D24" i="2"/>
  <c r="D23" i="2"/>
  <c r="K22" i="2"/>
  <c r="J22" i="2"/>
  <c r="D22" i="2" s="1"/>
  <c r="D21" i="2"/>
  <c r="P19" i="2"/>
  <c r="K19" i="2"/>
  <c r="D19" i="2"/>
  <c r="D18" i="2"/>
  <c r="D17" i="2"/>
  <c r="K16" i="2"/>
  <c r="J16" i="2"/>
  <c r="D16" i="2"/>
  <c r="D15" i="2"/>
  <c r="K14" i="2"/>
  <c r="J14" i="2"/>
  <c r="D14" i="2"/>
  <c r="D13" i="2"/>
  <c r="P11" i="2"/>
  <c r="K11" i="2"/>
  <c r="D11" i="2"/>
  <c r="X45" i="2" l="1"/>
  <c r="D63" i="2"/>
  <c r="X22" i="2"/>
  <c r="X18" i="2"/>
  <c r="X15" i="2"/>
  <c r="X12" i="2"/>
  <c r="X46" i="2"/>
  <c r="X42" i="2"/>
  <c r="X40" i="2"/>
  <c r="X36" i="2"/>
  <c r="X35" i="2"/>
  <c r="X34" i="2"/>
  <c r="X33" i="2"/>
  <c r="X31" i="2"/>
  <c r="X30" i="2"/>
  <c r="X28" i="2"/>
  <c r="X27" i="2"/>
  <c r="X26" i="2"/>
  <c r="X24" i="2"/>
  <c r="X23" i="2"/>
  <c r="X21" i="2"/>
  <c r="X20" i="2"/>
  <c r="X19" i="2"/>
  <c r="X17" i="2"/>
  <c r="X16" i="2"/>
  <c r="X14" i="2"/>
  <c r="X13" i="2"/>
  <c r="X11" i="2"/>
  <c r="X25" i="2"/>
  <c r="X29" i="2"/>
  <c r="X32" i="2"/>
  <c r="X37" i="2"/>
  <c r="X38" i="2"/>
  <c r="X41" i="2"/>
  <c r="X44" i="2"/>
  <c r="X47" i="2"/>
  <c r="X43" i="2" l="1"/>
  <c r="X39" i="2"/>
  <c r="E63" i="2"/>
  <c r="J51" i="2"/>
  <c r="E51" i="2"/>
  <c r="P56" i="2"/>
  <c r="M56" i="2"/>
  <c r="L56" i="2"/>
  <c r="K56" i="2"/>
  <c r="J56" i="2"/>
  <c r="I56" i="2"/>
  <c r="H56" i="2"/>
  <c r="G56" i="2"/>
  <c r="F56" i="2"/>
  <c r="D57" i="2"/>
  <c r="P51" i="2"/>
  <c r="O51" i="2"/>
  <c r="N51" i="2"/>
  <c r="M51" i="2"/>
  <c r="L51" i="2"/>
  <c r="K51" i="2"/>
  <c r="K61" i="2" s="1"/>
  <c r="I51" i="2"/>
  <c r="H51" i="2"/>
  <c r="G51" i="2"/>
  <c r="F51" i="2"/>
  <c r="S50" i="3"/>
  <c r="R50" i="3"/>
  <c r="S49" i="3"/>
  <c r="R49" i="3"/>
  <c r="K39" i="3"/>
  <c r="E56" i="3"/>
  <c r="D56" i="3"/>
  <c r="E54" i="3"/>
  <c r="D54" i="3"/>
  <c r="E52" i="3"/>
  <c r="D52" i="3"/>
  <c r="E57" i="2"/>
  <c r="X51" i="2" l="1"/>
  <c r="E58" i="2"/>
  <c r="E56" i="2"/>
  <c r="E59" i="2" s="1"/>
  <c r="E60" i="2"/>
  <c r="L58" i="2"/>
  <c r="N56" i="2"/>
  <c r="O56" i="2"/>
  <c r="D51" i="2"/>
  <c r="D56" i="2" s="1"/>
  <c r="D59" i="2" s="1"/>
  <c r="G42" i="3" l="1"/>
  <c r="G27" i="3"/>
  <c r="F27" i="3"/>
  <c r="G22" i="3"/>
  <c r="F22" i="3"/>
  <c r="F19" i="3"/>
  <c r="F15" i="3"/>
  <c r="G13" i="3"/>
  <c r="G12" i="3"/>
  <c r="F12" i="3"/>
  <c r="G11" i="3"/>
  <c r="K11" i="3"/>
  <c r="L12" i="3"/>
  <c r="M12" i="3"/>
  <c r="N12" i="3"/>
  <c r="O12" i="3"/>
  <c r="P12" i="3"/>
  <c r="L13" i="3"/>
  <c r="M13" i="3"/>
  <c r="N13" i="3"/>
  <c r="O13" i="3"/>
  <c r="P13" i="3"/>
  <c r="L14" i="3"/>
  <c r="M14" i="3"/>
  <c r="N14" i="3"/>
  <c r="O14" i="3"/>
  <c r="P14" i="3"/>
  <c r="L15" i="3"/>
  <c r="M15" i="3"/>
  <c r="N15" i="3"/>
  <c r="O15" i="3"/>
  <c r="P15" i="3"/>
  <c r="L16" i="3"/>
  <c r="M16" i="3"/>
  <c r="N16" i="3"/>
  <c r="O16" i="3"/>
  <c r="P16" i="3"/>
  <c r="L17" i="3"/>
  <c r="M17" i="3"/>
  <c r="N17" i="3"/>
  <c r="O17" i="3"/>
  <c r="P17" i="3"/>
  <c r="L18" i="3"/>
  <c r="M18" i="3"/>
  <c r="N18" i="3"/>
  <c r="O18" i="3"/>
  <c r="P18" i="3"/>
  <c r="L19" i="3"/>
  <c r="M19" i="3"/>
  <c r="N19" i="3"/>
  <c r="O19" i="3"/>
  <c r="P19" i="3"/>
  <c r="L20" i="3"/>
  <c r="M20" i="3"/>
  <c r="N20" i="3"/>
  <c r="O20" i="3"/>
  <c r="P20" i="3"/>
  <c r="L21" i="3"/>
  <c r="M21" i="3"/>
  <c r="N21" i="3"/>
  <c r="O21" i="3"/>
  <c r="P21" i="3"/>
  <c r="L22" i="3"/>
  <c r="M22" i="3"/>
  <c r="N22" i="3"/>
  <c r="O22" i="3"/>
  <c r="P22" i="3"/>
  <c r="L23" i="3"/>
  <c r="M23" i="3"/>
  <c r="N23" i="3"/>
  <c r="O23" i="3"/>
  <c r="P23" i="3"/>
  <c r="L24" i="3"/>
  <c r="M24" i="3"/>
  <c r="N24" i="3"/>
  <c r="O24" i="3"/>
  <c r="P24" i="3"/>
  <c r="L25" i="3"/>
  <c r="M25" i="3"/>
  <c r="N25" i="3"/>
  <c r="O25" i="3"/>
  <c r="P25" i="3"/>
  <c r="L26" i="3"/>
  <c r="M26" i="3"/>
  <c r="N26" i="3"/>
  <c r="O26" i="3"/>
  <c r="P26" i="3"/>
  <c r="L27" i="3"/>
  <c r="M27" i="3"/>
  <c r="N27" i="3"/>
  <c r="O27" i="3"/>
  <c r="P27" i="3"/>
  <c r="L28" i="3"/>
  <c r="M28" i="3"/>
  <c r="N28" i="3"/>
  <c r="O28" i="3"/>
  <c r="P28" i="3"/>
  <c r="L29" i="3"/>
  <c r="M29" i="3"/>
  <c r="N29" i="3"/>
  <c r="O29" i="3"/>
  <c r="P29" i="3"/>
  <c r="L30" i="3"/>
  <c r="M30" i="3"/>
  <c r="N30" i="3"/>
  <c r="O30" i="3"/>
  <c r="P30" i="3"/>
  <c r="L31" i="3"/>
  <c r="M31" i="3"/>
  <c r="N31" i="3"/>
  <c r="O31" i="3"/>
  <c r="P31" i="3"/>
  <c r="L32" i="3"/>
  <c r="M32" i="3"/>
  <c r="N32" i="3"/>
  <c r="O32" i="3"/>
  <c r="P32" i="3"/>
  <c r="L33" i="3"/>
  <c r="M33" i="3"/>
  <c r="N33" i="3"/>
  <c r="O33" i="3"/>
  <c r="P33" i="3"/>
  <c r="L34" i="3"/>
  <c r="M34" i="3"/>
  <c r="N34" i="3"/>
  <c r="O34" i="3"/>
  <c r="P34" i="3"/>
  <c r="L35" i="3"/>
  <c r="M35" i="3"/>
  <c r="N35" i="3"/>
  <c r="O35" i="3"/>
  <c r="P35" i="3"/>
  <c r="L36" i="3"/>
  <c r="M36" i="3"/>
  <c r="N36" i="3"/>
  <c r="O36" i="3"/>
  <c r="P36" i="3"/>
  <c r="L37" i="3"/>
  <c r="M37" i="3"/>
  <c r="N37" i="3"/>
  <c r="O37" i="3"/>
  <c r="P37" i="3"/>
  <c r="L38" i="3"/>
  <c r="M38" i="3"/>
  <c r="N38" i="3"/>
  <c r="O38" i="3"/>
  <c r="P38" i="3"/>
  <c r="L39" i="3"/>
  <c r="M39" i="3"/>
  <c r="N39" i="3"/>
  <c r="O39" i="3"/>
  <c r="P39" i="3"/>
  <c r="L40" i="3"/>
  <c r="M40" i="3"/>
  <c r="N40" i="3"/>
  <c r="O40" i="3"/>
  <c r="P40" i="3"/>
  <c r="L41" i="3"/>
  <c r="M41" i="3"/>
  <c r="N41" i="3"/>
  <c r="O41" i="3"/>
  <c r="P41" i="3"/>
  <c r="L42" i="3"/>
  <c r="M42" i="3"/>
  <c r="N42" i="3"/>
  <c r="O42" i="3"/>
  <c r="P42" i="3"/>
  <c r="L43" i="3"/>
  <c r="M43" i="3"/>
  <c r="N43" i="3"/>
  <c r="O43" i="3"/>
  <c r="P43" i="3"/>
  <c r="L44" i="3"/>
  <c r="M44" i="3"/>
  <c r="N44" i="3"/>
  <c r="O44" i="3"/>
  <c r="P44" i="3"/>
  <c r="L45" i="3"/>
  <c r="M45" i="3"/>
  <c r="N45" i="3"/>
  <c r="O45" i="3"/>
  <c r="P45" i="3"/>
  <c r="L46" i="3"/>
  <c r="M46" i="3"/>
  <c r="N46" i="3"/>
  <c r="O46" i="3"/>
  <c r="P46" i="3"/>
  <c r="L47" i="3"/>
  <c r="M47" i="3"/>
  <c r="N47" i="3"/>
  <c r="O47" i="3"/>
  <c r="P47" i="3"/>
  <c r="L48" i="3"/>
  <c r="M48" i="3"/>
  <c r="N48" i="3"/>
  <c r="O48" i="3"/>
  <c r="P48" i="3"/>
  <c r="P11" i="3"/>
  <c r="O11" i="3"/>
  <c r="N11" i="3"/>
  <c r="M11" i="3"/>
  <c r="L11" i="3"/>
  <c r="H12" i="3"/>
  <c r="I12" i="3"/>
  <c r="J12" i="3"/>
  <c r="H13" i="3"/>
  <c r="I13" i="3"/>
  <c r="J13" i="3"/>
  <c r="F14" i="3"/>
  <c r="G14" i="3"/>
  <c r="H14" i="3"/>
  <c r="I14" i="3"/>
  <c r="J14" i="3"/>
  <c r="G15" i="3"/>
  <c r="H15" i="3"/>
  <c r="I15" i="3"/>
  <c r="S15" i="3" s="1"/>
  <c r="J15" i="3"/>
  <c r="F16" i="3"/>
  <c r="G16" i="3"/>
  <c r="H16" i="3"/>
  <c r="I16" i="3"/>
  <c r="J16" i="3"/>
  <c r="F17" i="3"/>
  <c r="G17" i="3"/>
  <c r="H17" i="3"/>
  <c r="I17" i="3"/>
  <c r="J17" i="3"/>
  <c r="F18" i="3"/>
  <c r="G18" i="3"/>
  <c r="H18" i="3"/>
  <c r="I18" i="3"/>
  <c r="J18" i="3"/>
  <c r="H19" i="3"/>
  <c r="I19" i="3"/>
  <c r="J19" i="3"/>
  <c r="F20" i="3"/>
  <c r="G20" i="3"/>
  <c r="H20" i="3"/>
  <c r="I20" i="3"/>
  <c r="J20" i="3"/>
  <c r="F21" i="3"/>
  <c r="G21" i="3"/>
  <c r="H21" i="3"/>
  <c r="I21" i="3"/>
  <c r="J21" i="3"/>
  <c r="H22" i="3"/>
  <c r="I22" i="3"/>
  <c r="J22" i="3"/>
  <c r="F23" i="3"/>
  <c r="G23" i="3"/>
  <c r="H23" i="3"/>
  <c r="I23" i="3"/>
  <c r="J23" i="3"/>
  <c r="F24" i="3"/>
  <c r="G24" i="3"/>
  <c r="H24" i="3"/>
  <c r="I24" i="3"/>
  <c r="J24" i="3"/>
  <c r="F25" i="3"/>
  <c r="G25" i="3"/>
  <c r="H25" i="3"/>
  <c r="I25" i="3"/>
  <c r="J25" i="3"/>
  <c r="F26" i="3"/>
  <c r="G26" i="3"/>
  <c r="H26" i="3"/>
  <c r="I26" i="3"/>
  <c r="J26" i="3"/>
  <c r="H27" i="3"/>
  <c r="I27" i="3"/>
  <c r="J27" i="3"/>
  <c r="F28" i="3"/>
  <c r="G28" i="3"/>
  <c r="H28" i="3"/>
  <c r="I28" i="3"/>
  <c r="J28" i="3"/>
  <c r="F29" i="3"/>
  <c r="G29" i="3"/>
  <c r="H29" i="3"/>
  <c r="I29" i="3"/>
  <c r="J29" i="3"/>
  <c r="F30" i="3"/>
  <c r="G30" i="3"/>
  <c r="H30" i="3"/>
  <c r="I30" i="3"/>
  <c r="J30" i="3"/>
  <c r="F31" i="3"/>
  <c r="G31" i="3"/>
  <c r="H31" i="3"/>
  <c r="I31" i="3"/>
  <c r="J31" i="3"/>
  <c r="F32" i="3"/>
  <c r="G32" i="3"/>
  <c r="H32" i="3"/>
  <c r="I32" i="3"/>
  <c r="J32" i="3"/>
  <c r="F33" i="3"/>
  <c r="G33" i="3"/>
  <c r="H33" i="3"/>
  <c r="I33" i="3"/>
  <c r="S33" i="3" s="1"/>
  <c r="J33" i="3"/>
  <c r="F34" i="3"/>
  <c r="G34" i="3"/>
  <c r="H34" i="3"/>
  <c r="I34" i="3"/>
  <c r="J34" i="3"/>
  <c r="F35" i="3"/>
  <c r="G35" i="3"/>
  <c r="H35" i="3"/>
  <c r="I35" i="3"/>
  <c r="J35" i="3"/>
  <c r="F36" i="3"/>
  <c r="G36" i="3"/>
  <c r="H36" i="3"/>
  <c r="I36" i="3"/>
  <c r="J36" i="3"/>
  <c r="F37" i="3"/>
  <c r="G37" i="3"/>
  <c r="H37" i="3"/>
  <c r="I37" i="3"/>
  <c r="J37" i="3"/>
  <c r="F38" i="3"/>
  <c r="G38" i="3"/>
  <c r="H38" i="3"/>
  <c r="R38" i="3" s="1"/>
  <c r="I38" i="3"/>
  <c r="J38" i="3"/>
  <c r="F39" i="3"/>
  <c r="G39" i="3"/>
  <c r="H39" i="3"/>
  <c r="I39" i="3"/>
  <c r="J39" i="3"/>
  <c r="F40" i="3"/>
  <c r="G40" i="3"/>
  <c r="H40" i="3"/>
  <c r="I40" i="3"/>
  <c r="J40" i="3"/>
  <c r="F41" i="3"/>
  <c r="G41" i="3"/>
  <c r="H41" i="3"/>
  <c r="I41" i="3"/>
  <c r="J41" i="3"/>
  <c r="H42" i="3"/>
  <c r="I42" i="3"/>
  <c r="J42" i="3"/>
  <c r="H43" i="3"/>
  <c r="I43" i="3"/>
  <c r="J43" i="3"/>
  <c r="F44" i="3"/>
  <c r="G44" i="3"/>
  <c r="H44" i="3"/>
  <c r="I44" i="3"/>
  <c r="J44" i="3"/>
  <c r="F45" i="3"/>
  <c r="G45" i="3"/>
  <c r="H45" i="3"/>
  <c r="I45" i="3"/>
  <c r="J45" i="3"/>
  <c r="F46" i="3"/>
  <c r="G46" i="3"/>
  <c r="H46" i="3"/>
  <c r="I46" i="3"/>
  <c r="J46" i="3"/>
  <c r="F47" i="3"/>
  <c r="G47" i="3"/>
  <c r="H47" i="3"/>
  <c r="I47" i="3"/>
  <c r="J47" i="3"/>
  <c r="F48" i="3"/>
  <c r="G48" i="3"/>
  <c r="H48" i="3"/>
  <c r="I48" i="3"/>
  <c r="J48" i="3"/>
  <c r="J11" i="3"/>
  <c r="I11" i="3"/>
  <c r="H11" i="3"/>
  <c r="F11" i="3"/>
  <c r="V16" i="2"/>
  <c r="V17" i="2"/>
  <c r="V20" i="2"/>
  <c r="V26" i="2"/>
  <c r="V28" i="2"/>
  <c r="V29" i="2"/>
  <c r="V32" i="2"/>
  <c r="V33" i="2"/>
  <c r="V35" i="2"/>
  <c r="V38" i="2"/>
  <c r="V39" i="2"/>
  <c r="V41" i="2"/>
  <c r="V14" i="2"/>
  <c r="V44" i="2"/>
  <c r="R12" i="2"/>
  <c r="S12" i="2"/>
  <c r="R13" i="2"/>
  <c r="S13" i="2"/>
  <c r="R14" i="2"/>
  <c r="S14" i="2"/>
  <c r="R15" i="2"/>
  <c r="S15" i="2"/>
  <c r="R16" i="2"/>
  <c r="S16" i="2"/>
  <c r="R17" i="2"/>
  <c r="S17" i="2"/>
  <c r="R18" i="2"/>
  <c r="S18" i="2"/>
  <c r="R19" i="2"/>
  <c r="S19" i="2"/>
  <c r="R20" i="2"/>
  <c r="S20" i="2"/>
  <c r="R21" i="2"/>
  <c r="S21" i="2"/>
  <c r="R22" i="2"/>
  <c r="S22" i="2"/>
  <c r="R23" i="2"/>
  <c r="S23" i="2"/>
  <c r="R24" i="2"/>
  <c r="S24" i="2"/>
  <c r="R25" i="2"/>
  <c r="S25" i="2"/>
  <c r="R26" i="2"/>
  <c r="S26" i="2"/>
  <c r="R27" i="2"/>
  <c r="S27" i="2"/>
  <c r="R28" i="2"/>
  <c r="S28" i="2"/>
  <c r="R29" i="2"/>
  <c r="S29" i="2"/>
  <c r="R30" i="2"/>
  <c r="S30" i="2"/>
  <c r="R31" i="2"/>
  <c r="S31" i="2"/>
  <c r="R32" i="2"/>
  <c r="S32" i="2"/>
  <c r="R33" i="2"/>
  <c r="S33" i="2"/>
  <c r="R34" i="2"/>
  <c r="S34" i="2"/>
  <c r="R35" i="2"/>
  <c r="S35" i="2"/>
  <c r="R36" i="2"/>
  <c r="S36" i="2"/>
  <c r="R37" i="2"/>
  <c r="S37" i="2"/>
  <c r="R38" i="2"/>
  <c r="S38" i="2"/>
  <c r="R39" i="2"/>
  <c r="S39" i="2"/>
  <c r="R40" i="2"/>
  <c r="S40" i="2"/>
  <c r="R41" i="2"/>
  <c r="S41" i="2"/>
  <c r="R42" i="2"/>
  <c r="S42" i="2"/>
  <c r="R43" i="2"/>
  <c r="S43" i="2"/>
  <c r="R44" i="2"/>
  <c r="S44" i="2"/>
  <c r="R45" i="2"/>
  <c r="S45" i="2"/>
  <c r="R46" i="2"/>
  <c r="S46" i="2"/>
  <c r="R47" i="2"/>
  <c r="S47" i="2"/>
  <c r="R49" i="2"/>
  <c r="S49" i="2"/>
  <c r="R50" i="2"/>
  <c r="S50" i="2"/>
  <c r="S11" i="2"/>
  <c r="R11" i="2"/>
  <c r="R35" i="3" l="1"/>
  <c r="S30" i="3"/>
  <c r="R24" i="3"/>
  <c r="R25" i="3"/>
  <c r="R37" i="3"/>
  <c r="S32" i="3"/>
  <c r="S44" i="3"/>
  <c r="R44" i="3"/>
  <c r="S46" i="3"/>
  <c r="R46" i="3"/>
  <c r="S12" i="3"/>
  <c r="S48" i="3"/>
  <c r="S20" i="3"/>
  <c r="S24" i="3"/>
  <c r="R48" i="3"/>
  <c r="S43" i="3"/>
  <c r="S39" i="3"/>
  <c r="R32" i="3"/>
  <c r="R41" i="3"/>
  <c r="S36" i="3"/>
  <c r="S23" i="3"/>
  <c r="S40" i="3"/>
  <c r="R33" i="3"/>
  <c r="S28" i="3"/>
  <c r="R23" i="3"/>
  <c r="R15" i="3"/>
  <c r="R12" i="3"/>
  <c r="R45" i="3"/>
  <c r="S42" i="3"/>
  <c r="S22" i="3"/>
  <c r="S19" i="3"/>
  <c r="R47" i="3"/>
  <c r="R39" i="3"/>
  <c r="S34" i="3"/>
  <c r="R27" i="3"/>
  <c r="R11" i="3"/>
  <c r="R21" i="3"/>
  <c r="S18" i="3"/>
  <c r="R36" i="3"/>
  <c r="S31" i="3"/>
  <c r="S25" i="3"/>
  <c r="R20" i="3"/>
  <c r="R17" i="3"/>
  <c r="S37" i="3"/>
  <c r="R30" i="3"/>
  <c r="R42" i="3"/>
  <c r="S27" i="3"/>
  <c r="R29" i="3"/>
  <c r="R18" i="3"/>
  <c r="R40" i="3"/>
  <c r="S35" i="3"/>
  <c r="R28" i="3"/>
  <c r="S17" i="3"/>
  <c r="S47" i="3"/>
  <c r="R22" i="3"/>
  <c r="S41" i="3"/>
  <c r="R34" i="3"/>
  <c r="S29" i="3"/>
  <c r="R16" i="3"/>
  <c r="S11" i="3"/>
  <c r="P51" i="3"/>
  <c r="R43" i="3"/>
  <c r="O51" i="3"/>
  <c r="O53" i="3" s="1"/>
  <c r="O55" i="3" s="1"/>
  <c r="S45" i="3"/>
  <c r="S14" i="3"/>
  <c r="N51" i="3"/>
  <c r="N53" i="3" s="1"/>
  <c r="N55" i="3" s="1"/>
  <c r="R14" i="3"/>
  <c r="M51" i="3"/>
  <c r="L51" i="3"/>
  <c r="R19" i="3"/>
  <c r="S16" i="3"/>
  <c r="S21" i="3"/>
  <c r="J51" i="3"/>
  <c r="S26" i="3"/>
  <c r="I51" i="3"/>
  <c r="S13" i="3"/>
  <c r="R26" i="3"/>
  <c r="H51" i="3"/>
  <c r="R13" i="3"/>
  <c r="S38" i="3"/>
  <c r="R31" i="3"/>
  <c r="V43" i="2"/>
  <c r="T12" i="2"/>
  <c r="T22" i="2"/>
  <c r="V46" i="2"/>
  <c r="V45" i="2"/>
  <c r="V37" i="2"/>
  <c r="V31" i="2"/>
  <c r="T11" i="2"/>
  <c r="V23" i="2"/>
  <c r="V25" i="2"/>
  <c r="V40" i="2"/>
  <c r="V21" i="2"/>
  <c r="G19" i="3"/>
  <c r="G43" i="3"/>
  <c r="V13" i="2"/>
  <c r="F43" i="3"/>
  <c r="D43" i="3" s="1"/>
  <c r="F13" i="3"/>
  <c r="V42" i="2"/>
  <c r="F42" i="3"/>
  <c r="D42" i="3" s="1"/>
  <c r="V11" i="2"/>
  <c r="V19" i="2"/>
  <c r="V15" i="2"/>
  <c r="V34" i="2"/>
  <c r="V30" i="2"/>
  <c r="V24" i="2"/>
  <c r="V36" i="2"/>
  <c r="V18" i="2"/>
  <c r="K12" i="3"/>
  <c r="E12" i="3" s="1"/>
  <c r="K13" i="3"/>
  <c r="K14" i="3"/>
  <c r="E14" i="3" s="1"/>
  <c r="K15" i="3"/>
  <c r="E15" i="3" s="1"/>
  <c r="K16" i="3"/>
  <c r="E16" i="3" s="1"/>
  <c r="K17" i="3"/>
  <c r="E17" i="3" s="1"/>
  <c r="K18" i="3"/>
  <c r="E18" i="3" s="1"/>
  <c r="K19" i="3"/>
  <c r="K20" i="3"/>
  <c r="E20" i="3" s="1"/>
  <c r="K21" i="3"/>
  <c r="E21" i="3" s="1"/>
  <c r="K22" i="3"/>
  <c r="E22" i="3" s="1"/>
  <c r="K23" i="3"/>
  <c r="E23" i="3" s="1"/>
  <c r="K24" i="3"/>
  <c r="E24" i="3" s="1"/>
  <c r="K25" i="3"/>
  <c r="E25" i="3" s="1"/>
  <c r="K26" i="3"/>
  <c r="E26" i="3" s="1"/>
  <c r="K27" i="3"/>
  <c r="E27" i="3" s="1"/>
  <c r="K28" i="3"/>
  <c r="E28" i="3" s="1"/>
  <c r="K29" i="3"/>
  <c r="E29" i="3" s="1"/>
  <c r="K30" i="3"/>
  <c r="E30" i="3" s="1"/>
  <c r="K31" i="3"/>
  <c r="E31" i="3" s="1"/>
  <c r="K32" i="3"/>
  <c r="E32" i="3" s="1"/>
  <c r="K33" i="3"/>
  <c r="E33" i="3" s="1"/>
  <c r="K34" i="3"/>
  <c r="E34" i="3" s="1"/>
  <c r="K35" i="3"/>
  <c r="E35" i="3" s="1"/>
  <c r="K36" i="3"/>
  <c r="E36" i="3" s="1"/>
  <c r="K37" i="3"/>
  <c r="E37" i="3" s="1"/>
  <c r="K38" i="3"/>
  <c r="E38" i="3" s="1"/>
  <c r="E39" i="3"/>
  <c r="K40" i="3"/>
  <c r="E40" i="3" s="1"/>
  <c r="K41" i="3"/>
  <c r="E41" i="3" s="1"/>
  <c r="K42" i="3"/>
  <c r="E42" i="3" s="1"/>
  <c r="K43" i="3"/>
  <c r="K44" i="3"/>
  <c r="E44" i="3" s="1"/>
  <c r="K45" i="3"/>
  <c r="E45" i="3" s="1"/>
  <c r="K46" i="3"/>
  <c r="E46" i="3" s="1"/>
  <c r="K47" i="3"/>
  <c r="E47" i="3" s="1"/>
  <c r="K48" i="3"/>
  <c r="E48" i="3" s="1"/>
  <c r="E11" i="3"/>
  <c r="D48" i="3"/>
  <c r="D47" i="3"/>
  <c r="D46" i="3"/>
  <c r="D45" i="3"/>
  <c r="D44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2" i="3"/>
  <c r="D11" i="3"/>
  <c r="T11" i="3" l="1"/>
  <c r="T22" i="3"/>
  <c r="T12" i="3"/>
  <c r="G51" i="3"/>
  <c r="R51" i="3"/>
  <c r="E43" i="3"/>
  <c r="D13" i="3"/>
  <c r="D51" i="3" s="1"/>
  <c r="D53" i="3" s="1"/>
  <c r="D55" i="3" s="1"/>
  <c r="F51" i="3"/>
  <c r="S51" i="3"/>
  <c r="E13" i="3"/>
  <c r="K51" i="3"/>
  <c r="E19" i="3"/>
  <c r="V12" i="2"/>
  <c r="V27" i="2"/>
  <c r="V22" i="2"/>
  <c r="L57" i="3"/>
  <c r="M57" i="3"/>
  <c r="T51" i="3" l="1"/>
  <c r="E51" i="3"/>
  <c r="E53" i="3" s="1"/>
  <c r="E55" i="3" s="1"/>
  <c r="E59" i="3" l="1"/>
  <c r="R51" i="2"/>
  <c r="S51" i="2"/>
  <c r="T51" i="2" l="1"/>
  <c r="M58" i="2"/>
  <c r="V51" i="2" l="1"/>
</calcChain>
</file>

<file path=xl/sharedStrings.xml><?xml version="1.0" encoding="utf-8"?>
<sst xmlns="http://schemas.openxmlformats.org/spreadsheetml/2006/main" count="262" uniqueCount="135">
  <si>
    <t xml:space="preserve">Приложение № 3.1 </t>
  </si>
  <si>
    <t xml:space="preserve">к протоколу № 13  заседания Комиссии </t>
  </si>
  <si>
    <t>от  30 декабря 2020 года</t>
  </si>
  <si>
    <t>Базовая Программа ОМС</t>
  </si>
  <si>
    <t>№ п/п</t>
  </si>
  <si>
    <t>mcod</t>
  </si>
  <si>
    <t xml:space="preserve">Наименование медицинских организаций                                                                                                                  </t>
  </si>
  <si>
    <t>ВСЕГО:</t>
  </si>
  <si>
    <t xml:space="preserve">в т.ч. ВМП </t>
  </si>
  <si>
    <t>в т.ч.специализированная медицинская помощь</t>
  </si>
  <si>
    <t>в т.ч.услуги диализа</t>
  </si>
  <si>
    <t>ИТОГО:</t>
  </si>
  <si>
    <t xml:space="preserve">в т.ч.онкология </t>
  </si>
  <si>
    <t>в т.ч.онкология (без ВМП)</t>
  </si>
  <si>
    <t>в т.ч.медицинская реабилитация</t>
  </si>
  <si>
    <t>ОМП</t>
  </si>
  <si>
    <t>ОФС, тыс.руб.</t>
  </si>
  <si>
    <t>ГБУЗ "Областная клиническая больница КО"</t>
  </si>
  <si>
    <t>ГБУЗ "Детская областная больница КО"</t>
  </si>
  <si>
    <t>ГБУЗ "Инфекционная больница КО"</t>
  </si>
  <si>
    <t>ГБУЗ КО "Городская больница №4"</t>
  </si>
  <si>
    <t>ГБУЗ КО "Городская больница № 2"</t>
  </si>
  <si>
    <t>ГБУЗ КО "Городская больница № 3"</t>
  </si>
  <si>
    <t>ГБУЗ КО "Городская клиническая БСМП"</t>
  </si>
  <si>
    <t>ГБУЗ КО "Родильный дом № 3"</t>
  </si>
  <si>
    <t>ГБУЗ КО "Родильный дом № 4"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</si>
  <si>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</si>
  <si>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</si>
  <si>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</si>
  <si>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</si>
  <si>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</si>
  <si>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</si>
  <si>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"Мамоновская ГБ"</t>
  </si>
  <si>
    <t>ГБУЗ КО "Неманская ЦРБ"</t>
  </si>
  <si>
    <t>ГБУЗ КО "Нестеровская ЦРБ"</t>
  </si>
  <si>
    <t>ГБУЗ КО "Озерская ЦРБ"</t>
  </si>
  <si>
    <t>ГБУЗ КО "Межрайонная больница №1"</t>
  </si>
  <si>
    <t>ГБУЗ КО "Полесская ЦРБ"</t>
  </si>
  <si>
    <t>ГБУЗ КО "Правдинская ЦРБ"</t>
  </si>
  <si>
    <t>ГБУЗ КО "Светловская ЦГБ"</t>
  </si>
  <si>
    <t>ГБУЗ КО "Славская  ЦРБ"</t>
  </si>
  <si>
    <t>ГБУЗ КО "Советская ЦГБ"</t>
  </si>
  <si>
    <t>ГБУЗ КО "Черняховская ИБ"</t>
  </si>
  <si>
    <t>ГБУЗ КО "Черняховская ЦРБ"</t>
  </si>
  <si>
    <t>ФГБУ "ФЦ ВМТ"МЗ РФ</t>
  </si>
  <si>
    <t>ФКУЗ "МСЧ МВД России по КО"</t>
  </si>
  <si>
    <t xml:space="preserve">ЧУЗ «Больница «РЖД-Медицина» </t>
  </si>
  <si>
    <t>ООО Санаторий"Янтарный берег"</t>
  </si>
  <si>
    <t>МТР</t>
  </si>
  <si>
    <t>резерв</t>
  </si>
  <si>
    <t>ВСЕГО по ТП</t>
  </si>
  <si>
    <t xml:space="preserve">Объем медицинской помощи и объем финансовых средств в системе обязательного медицинского страхования в стационарных условиях на 2021 год </t>
  </si>
  <si>
    <t xml:space="preserve">онкология </t>
  </si>
  <si>
    <t>Стоим.случ., тыс.руб.</t>
  </si>
  <si>
    <t>Онкология без МТР</t>
  </si>
  <si>
    <t>ср.стоим.случ.</t>
  </si>
  <si>
    <t>(с изменением от 29.01.2021,31.05,2021, 30.06.2021, 30.07.2021г.,31.08.2021г.,30.09.2021г.)</t>
  </si>
  <si>
    <t>ИТОГО без диализа</t>
  </si>
  <si>
    <t>ИТОГО без диализа:</t>
  </si>
  <si>
    <t>ИТОГО (без МБТ):</t>
  </si>
  <si>
    <t>ГБУ КО "Региональный перинатальный центр"</t>
  </si>
  <si>
    <t>ГБУЗ КО "Гурьевская ЦРБ"</t>
  </si>
  <si>
    <t xml:space="preserve">к протоколу № 14  заседания Комиссии </t>
  </si>
  <si>
    <t>от  30 декабря 2022 года</t>
  </si>
  <si>
    <t xml:space="preserve">Объем медицинской помощи и объем финансовых средств в системе обязательного медицинского страхования в стационарных условиях на 2023 год </t>
  </si>
  <si>
    <t>АО "МЕДИЦИНА"</t>
  </si>
  <si>
    <t>ФГУ "1409 ВМКГ" МО РФ"</t>
  </si>
  <si>
    <t>ООО "ЦЕНТР ПЛАСТ. ХИРУРГИИ"</t>
  </si>
  <si>
    <t>ГБУЗ КО "ЦГКБ"</t>
  </si>
  <si>
    <t>ГБУЗ "ЦСВМП КО"</t>
  </si>
  <si>
    <t>ИТОГО МО КО:</t>
  </si>
  <si>
    <t>резерв мед.реаб.</t>
  </si>
  <si>
    <t>ИТОГО МО КО с резервом мед.реаб.</t>
  </si>
  <si>
    <t>в т.ч.Медр.</t>
  </si>
  <si>
    <t>спец.МП (без медр., диализа)</t>
  </si>
  <si>
    <t>ГБУЗ КО "Светловская ЦРБ"</t>
  </si>
  <si>
    <t>ГБУЗ КО "МРБ №1"</t>
  </si>
  <si>
    <t xml:space="preserve">ЧУЗ «Б. «РЖД-Медицина» </t>
  </si>
  <si>
    <t>ООО Сан."Янтарный берег"</t>
  </si>
  <si>
    <t>ООО "ЦПХ"</t>
  </si>
  <si>
    <t>ФКУЗ "МСЧ МВД РФ КО"</t>
  </si>
  <si>
    <t>ГБУЗ КО "Роддом № 3"</t>
  </si>
  <si>
    <t>ГБУЗ КО "Роддом № 4"</t>
  </si>
  <si>
    <t>ГБУЗ "ИБ КО"</t>
  </si>
  <si>
    <t>ГБУ КО "РПЦ"</t>
  </si>
  <si>
    <t>ГБУЗ "ДОБ КО"</t>
  </si>
  <si>
    <t>ГБУЗ "ОКБ КО"</t>
  </si>
  <si>
    <t>ГБУЗ КО "ГК БСМП"</t>
  </si>
  <si>
    <t>ГБУЗ КО "Горбольница №4"</t>
  </si>
  <si>
    <t>ГБУЗ КО "Горбольница № 2"</t>
  </si>
  <si>
    <t>ГБУЗ КО "Горбольница № 3"</t>
  </si>
  <si>
    <t>МБТ</t>
  </si>
  <si>
    <t>Объем медицинской помощи и объем финансовых средств в системе обязательного медицинского страхования в стационарных условиях в 2023 г.</t>
  </si>
  <si>
    <t>Приложение № 3.1</t>
  </si>
  <si>
    <t xml:space="preserve">к протоколу № 14 заседания Комиссии </t>
  </si>
  <si>
    <t>от 30 декабря 2022 года</t>
  </si>
  <si>
    <t>ГБУЗ "Центр специализированных видов медицинской помощи КО"</t>
  </si>
  <si>
    <t>ГБУЗ КО "Городская больница № 4"</t>
  </si>
  <si>
    <t>ГБУЗ КО "Центральная городская клиническая больница"</t>
  </si>
  <si>
    <t>ГБУЗ КО "Славская ЦРБ"</t>
  </si>
  <si>
    <t>ФГБУ "ФЦ ВМТ" МЗ РФ (г. Калининград)</t>
  </si>
  <si>
    <t>ФГБУ "1409 ВМКГ" МО РФ"</t>
  </si>
  <si>
    <t>ФКУЗ "Медсанчасть МВД РФ по КО"</t>
  </si>
  <si>
    <t>ЧУЗ «Больница «РЖД-Медицина» г.Калининград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</si>
  <si>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</si>
  <si>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</si>
  <si>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</si>
  <si>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</si>
  <si>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 xml:space="preserve">ЧУЗ - </t>
  </si>
  <si>
    <t>Частное учреждение здравоохранения</t>
  </si>
  <si>
    <t xml:space="preserve">ООО - </t>
  </si>
  <si>
    <t>Общество с ограниченной ответственностью</t>
  </si>
  <si>
    <t>ЗАО -</t>
  </si>
  <si>
    <t>Закрытое акционерное общество</t>
  </si>
  <si>
    <t>ФГУ-</t>
  </si>
  <si>
    <t xml:space="preserve">Федеральное государственное учреждение </t>
  </si>
  <si>
    <t>ФГБУ -</t>
  </si>
  <si>
    <t xml:space="preserve">Федеральное государственное бюджетное учреждение </t>
  </si>
  <si>
    <t>ФГБУЗ -</t>
  </si>
  <si>
    <t>Федеральное государственное бюджетное учреждение здравоохранения</t>
  </si>
  <si>
    <t>ФКУЗ -</t>
  </si>
  <si>
    <t>Федеральное казначейское учреждение здравоохранения</t>
  </si>
  <si>
    <t>ГБ СОУ-</t>
  </si>
  <si>
    <t>Государственное бюджетное социально-оздоровительное учреждение</t>
  </si>
  <si>
    <t>МСЧ МВД-</t>
  </si>
  <si>
    <t>Медицинская санитарная часть Министерства внутренних дел</t>
  </si>
  <si>
    <t>МО РФ</t>
  </si>
  <si>
    <t>Министерство обороны Российской федерации</t>
  </si>
  <si>
    <t>МЗ РФ-</t>
  </si>
  <si>
    <t>Министерство здравоохранения Российской федерации</t>
  </si>
  <si>
    <t>ФЦ ВМТ</t>
  </si>
  <si>
    <t>Федеральный центр высоких медицинских технологий</t>
  </si>
  <si>
    <t xml:space="preserve">к Выписке из Протокола заседания № 2 </t>
  </si>
  <si>
    <t>Комиссии от 29.02.2024 года</t>
  </si>
  <si>
    <t xml:space="preserve">Приложение №18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</si>
</sst>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#,##0.00\ _₽"/>
    <numFmt numFmtId="166" formatCode="_-* #,##0_-;\-* #,##0_-;_-* &quot;-&quot;??_-;_-@_-"/>
  </numFmts>
  <fonts count="23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b/>
      <i/>
      <sz val="12"/>
      <color rgb="FF00B05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i/>
      <sz val="12"/>
      <color rgb="FF0070C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43" fontId="7" fillId="0" borderId="0" applyFont="0" applyFill="0" applyBorder="0" applyAlignment="0" applyProtection="0"/>
    <xf numFmtId="0" fontId="6" fillId="0" borderId="0"/>
    <xf numFmtId="0" fontId="10" fillId="0" borderId="0"/>
    <xf numFmtId="0" fontId="5" fillId="0" borderId="0"/>
    <xf numFmtId="43" fontId="7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203">
    <xf numFmtId="0" fontId="0" fillId="0" borderId="0" xfId="0"/>
    <xf numFmtId="0" fontId="8" fillId="0" borderId="0" xfId="0" applyFont="1" applyAlignment="1">
      <alignment vertical="top"/>
    </xf>
    <xf numFmtId="0" fontId="8" fillId="0" borderId="0" xfId="0" applyFont="1" applyAlignment="1">
      <alignment horizontal="left" vertical="top"/>
    </xf>
    <xf numFmtId="3" fontId="8" fillId="0" borderId="0" xfId="0" applyNumberFormat="1" applyFont="1" applyAlignment="1">
      <alignment horizontal="center" vertical="top"/>
    </xf>
    <xf numFmtId="3" fontId="8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center" vertical="top"/>
    </xf>
    <xf numFmtId="3" fontId="8" fillId="0" borderId="0" xfId="0" applyNumberFormat="1" applyFont="1" applyAlignment="1">
      <alignment vertical="top"/>
    </xf>
    <xf numFmtId="0" fontId="8" fillId="0" borderId="0" xfId="0" applyFont="1" applyAlignment="1">
      <alignment horizontal="center" vertical="top"/>
    </xf>
    <xf numFmtId="164" fontId="8" fillId="0" borderId="0" xfId="0" applyNumberFormat="1" applyFont="1" applyAlignment="1">
      <alignment horizontal="right" vertical="center"/>
    </xf>
    <xf numFmtId="0" fontId="8" fillId="0" borderId="6" xfId="2" applyFont="1" applyBorder="1" applyAlignment="1">
      <alignment horizontal="center" vertical="top" wrapText="1"/>
    </xf>
    <xf numFmtId="3" fontId="8" fillId="0" borderId="8" xfId="0" applyNumberFormat="1" applyFont="1" applyBorder="1" applyAlignment="1">
      <alignment horizontal="center" vertical="top"/>
    </xf>
    <xf numFmtId="3" fontId="8" fillId="0" borderId="12" xfId="0" applyNumberFormat="1" applyFont="1" applyBorder="1" applyAlignment="1">
      <alignment horizontal="center" vertical="top"/>
    </xf>
    <xf numFmtId="43" fontId="8" fillId="0" borderId="10" xfId="0" applyNumberFormat="1" applyFont="1" applyBorder="1" applyAlignment="1">
      <alignment horizontal="center" vertical="top"/>
    </xf>
    <xf numFmtId="166" fontId="9" fillId="0" borderId="12" xfId="0" applyNumberFormat="1" applyFont="1" applyBorder="1" applyAlignment="1">
      <alignment horizontal="center" vertical="top"/>
    </xf>
    <xf numFmtId="43" fontId="9" fillId="0" borderId="10" xfId="0" applyNumberFormat="1" applyFont="1" applyBorder="1" applyAlignment="1">
      <alignment horizontal="center" vertical="top"/>
    </xf>
    <xf numFmtId="166" fontId="8" fillId="0" borderId="12" xfId="0" applyNumberFormat="1" applyFont="1" applyBorder="1" applyAlignment="1">
      <alignment horizontal="center" vertical="top"/>
    </xf>
    <xf numFmtId="166" fontId="8" fillId="0" borderId="10" xfId="0" applyNumberFormat="1" applyFont="1" applyBorder="1" applyAlignment="1">
      <alignment horizontal="center" vertical="top"/>
    </xf>
    <xf numFmtId="166" fontId="8" fillId="0" borderId="13" xfId="0" applyNumberFormat="1" applyFont="1" applyBorder="1" applyAlignment="1">
      <alignment horizontal="center" vertical="top"/>
    </xf>
    <xf numFmtId="0" fontId="12" fillId="0" borderId="1" xfId="2" applyFont="1" applyBorder="1" applyAlignment="1">
      <alignment horizontal="center" vertical="top" wrapText="1"/>
    </xf>
    <xf numFmtId="0" fontId="12" fillId="0" borderId="1" xfId="2" applyFont="1" applyBorder="1" applyAlignment="1">
      <alignment horizontal="left" vertical="top"/>
    </xf>
    <xf numFmtId="3" fontId="12" fillId="0" borderId="1" xfId="0" applyNumberFormat="1" applyFont="1" applyBorder="1" applyAlignment="1">
      <alignment horizontal="center" vertical="top"/>
    </xf>
    <xf numFmtId="4" fontId="12" fillId="0" borderId="1" xfId="0" applyNumberFormat="1" applyFont="1" applyBorder="1" applyAlignment="1">
      <alignment vertical="top"/>
    </xf>
    <xf numFmtId="3" fontId="12" fillId="0" borderId="1" xfId="0" applyNumberFormat="1" applyFont="1" applyBorder="1" applyAlignment="1">
      <alignment vertical="top"/>
    </xf>
    <xf numFmtId="0" fontId="12" fillId="0" borderId="0" xfId="0" applyFont="1" applyAlignment="1">
      <alignment vertical="top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left" vertical="top"/>
    </xf>
    <xf numFmtId="0" fontId="14" fillId="0" borderId="0" xfId="0" applyFont="1" applyAlignment="1">
      <alignment vertical="top"/>
    </xf>
    <xf numFmtId="0" fontId="16" fillId="0" borderId="1" xfId="0" applyFont="1" applyBorder="1" applyAlignment="1">
      <alignment vertical="top"/>
    </xf>
    <xf numFmtId="0" fontId="16" fillId="0" borderId="1" xfId="0" applyFont="1" applyBorder="1" applyAlignment="1">
      <alignment horizontal="left" vertical="top"/>
    </xf>
    <xf numFmtId="0" fontId="16" fillId="0" borderId="0" xfId="0" applyFont="1" applyAlignment="1">
      <alignment vertical="top"/>
    </xf>
    <xf numFmtId="0" fontId="18" fillId="0" borderId="1" xfId="0" applyFont="1" applyBorder="1" applyAlignment="1">
      <alignment vertical="top"/>
    </xf>
    <xf numFmtId="0" fontId="18" fillId="0" borderId="1" xfId="0" applyFont="1" applyBorder="1" applyAlignment="1">
      <alignment horizontal="left" vertical="top"/>
    </xf>
    <xf numFmtId="4" fontId="18" fillId="0" borderId="1" xfId="0" applyNumberFormat="1" applyFont="1" applyBorder="1" applyAlignment="1">
      <alignment vertical="top"/>
    </xf>
    <xf numFmtId="0" fontId="18" fillId="0" borderId="0" xfId="0" applyFont="1" applyAlignment="1">
      <alignment vertical="top"/>
    </xf>
    <xf numFmtId="165" fontId="12" fillId="0" borderId="4" xfId="2" applyNumberFormat="1" applyFont="1" applyBorder="1" applyAlignment="1">
      <alignment horizontal="center" vertical="top" wrapText="1"/>
    </xf>
    <xf numFmtId="165" fontId="12" fillId="0" borderId="4" xfId="2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vertical="top"/>
    </xf>
    <xf numFmtId="0" fontId="12" fillId="0" borderId="2" xfId="2" applyFont="1" applyBorder="1" applyAlignment="1">
      <alignment horizontal="center" vertical="center" wrapText="1"/>
    </xf>
    <xf numFmtId="0" fontId="8" fillId="0" borderId="16" xfId="2" applyFont="1" applyBorder="1" applyAlignment="1">
      <alignment horizontal="center" vertical="top" wrapText="1"/>
    </xf>
    <xf numFmtId="0" fontId="8" fillId="0" borderId="15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12" fillId="0" borderId="1" xfId="0" applyFont="1" applyBorder="1" applyAlignment="1">
      <alignment vertical="top"/>
    </xf>
    <xf numFmtId="0" fontId="8" fillId="0" borderId="15" xfId="0" applyFont="1" applyBorder="1" applyAlignment="1">
      <alignment vertical="top"/>
    </xf>
    <xf numFmtId="0" fontId="8" fillId="0" borderId="15" xfId="0" applyFont="1" applyBorder="1" applyAlignment="1">
      <alignment horizontal="center" vertical="top"/>
    </xf>
    <xf numFmtId="166" fontId="8" fillId="0" borderId="0" xfId="0" applyNumberFormat="1" applyFont="1" applyAlignment="1">
      <alignment horizontal="center" vertical="top"/>
    </xf>
    <xf numFmtId="164" fontId="8" fillId="0" borderId="0" xfId="0" applyNumberFormat="1" applyFont="1" applyAlignment="1">
      <alignment horizontal="center" vertical="top"/>
    </xf>
    <xf numFmtId="3" fontId="18" fillId="0" borderId="1" xfId="0" applyNumberFormat="1" applyFont="1" applyBorder="1" applyAlignment="1">
      <alignment vertical="top"/>
    </xf>
    <xf numFmtId="0" fontId="8" fillId="0" borderId="16" xfId="4" applyFont="1" applyBorder="1" applyAlignment="1">
      <alignment horizontal="left" vertical="top"/>
    </xf>
    <xf numFmtId="0" fontId="8" fillId="0" borderId="17" xfId="4" applyFont="1" applyBorder="1" applyAlignment="1">
      <alignment vertical="top" wrapText="1"/>
    </xf>
    <xf numFmtId="0" fontId="8" fillId="0" borderId="6" xfId="4" applyFont="1" applyBorder="1" applyAlignment="1">
      <alignment horizontal="left" vertical="top"/>
    </xf>
    <xf numFmtId="0" fontId="8" fillId="0" borderId="7" xfId="4" applyFont="1" applyBorder="1" applyAlignment="1">
      <alignment vertical="top" wrapText="1"/>
    </xf>
    <xf numFmtId="0" fontId="8" fillId="0" borderId="10" xfId="4" applyFont="1" applyBorder="1" applyAlignment="1">
      <alignment horizontal="left" vertical="top"/>
    </xf>
    <xf numFmtId="0" fontId="8" fillId="0" borderId="11" xfId="4" applyFont="1" applyBorder="1" applyAlignment="1">
      <alignment vertical="top" wrapText="1"/>
    </xf>
    <xf numFmtId="164" fontId="12" fillId="0" borderId="0" xfId="0" applyNumberFormat="1" applyFont="1" applyAlignment="1">
      <alignment vertical="top"/>
    </xf>
    <xf numFmtId="4" fontId="8" fillId="0" borderId="6" xfId="0" applyNumberFormat="1" applyFont="1" applyBorder="1" applyAlignment="1">
      <alignment horizontal="right" vertical="top"/>
    </xf>
    <xf numFmtId="0" fontId="12" fillId="0" borderId="2" xfId="2" applyFont="1" applyBorder="1" applyAlignment="1">
      <alignment vertical="center" wrapText="1"/>
    </xf>
    <xf numFmtId="3" fontId="12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43" fontId="12" fillId="0" borderId="1" xfId="0" applyNumberFormat="1" applyFont="1" applyBorder="1" applyAlignment="1">
      <alignment horizontal="center" vertical="center"/>
    </xf>
    <xf numFmtId="166" fontId="13" fillId="0" borderId="1" xfId="0" applyNumberFormat="1" applyFont="1" applyBorder="1" applyAlignment="1">
      <alignment horizontal="center" vertical="center"/>
    </xf>
    <xf numFmtId="43" fontId="13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center" vertical="center"/>
    </xf>
    <xf numFmtId="0" fontId="14" fillId="0" borderId="2" xfId="2" applyFont="1" applyBorder="1" applyAlignment="1">
      <alignment vertical="center" wrapText="1"/>
    </xf>
    <xf numFmtId="3" fontId="14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vertical="center"/>
    </xf>
    <xf numFmtId="3" fontId="14" fillId="0" borderId="1" xfId="0" applyNumberFormat="1" applyFont="1" applyBorder="1" applyAlignment="1">
      <alignment vertical="center"/>
    </xf>
    <xf numFmtId="4" fontId="15" fillId="0" borderId="1" xfId="0" applyNumberFormat="1" applyFont="1" applyBorder="1" applyAlignment="1">
      <alignment horizontal="center" vertical="center"/>
    </xf>
    <xf numFmtId="166" fontId="14" fillId="0" borderId="1" xfId="1" applyNumberFormat="1" applyFont="1" applyFill="1" applyBorder="1" applyAlignment="1">
      <alignment vertical="center"/>
    </xf>
    <xf numFmtId="4" fontId="14" fillId="0" borderId="1" xfId="0" applyNumberFormat="1" applyFont="1" applyBorder="1" applyAlignment="1">
      <alignment horizontal="center" vertical="center"/>
    </xf>
    <xf numFmtId="0" fontId="16" fillId="0" borderId="2" xfId="2" applyFont="1" applyBorder="1" applyAlignment="1">
      <alignment vertical="center" wrapText="1"/>
    </xf>
    <xf numFmtId="3" fontId="16" fillId="0" borderId="1" xfId="0" applyNumberFormat="1" applyFont="1" applyBorder="1" applyAlignment="1">
      <alignment horizontal="center" vertical="center"/>
    </xf>
    <xf numFmtId="4" fontId="16" fillId="0" borderId="1" xfId="0" applyNumberFormat="1" applyFont="1" applyBorder="1" applyAlignment="1">
      <alignment vertical="center"/>
    </xf>
    <xf numFmtId="3" fontId="16" fillId="0" borderId="1" xfId="0" applyNumberFormat="1" applyFont="1" applyBorder="1" applyAlignment="1">
      <alignment vertical="center"/>
    </xf>
    <xf numFmtId="4" fontId="17" fillId="0" borderId="1" xfId="0" applyNumberFormat="1" applyFont="1" applyBorder="1" applyAlignment="1">
      <alignment horizontal="center" vertical="center"/>
    </xf>
    <xf numFmtId="166" fontId="16" fillId="0" borderId="1" xfId="1" applyNumberFormat="1" applyFont="1" applyFill="1" applyBorder="1" applyAlignment="1">
      <alignment vertical="center"/>
    </xf>
    <xf numFmtId="4" fontId="16" fillId="0" borderId="1" xfId="0" applyNumberFormat="1" applyFont="1" applyBorder="1" applyAlignment="1">
      <alignment horizontal="center" vertical="center"/>
    </xf>
    <xf numFmtId="0" fontId="18" fillId="0" borderId="2" xfId="2" applyFont="1" applyBorder="1" applyAlignment="1">
      <alignment vertical="center" wrapText="1"/>
    </xf>
    <xf numFmtId="3" fontId="18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vertical="center"/>
    </xf>
    <xf numFmtId="43" fontId="18" fillId="0" borderId="1" xfId="0" applyNumberFormat="1" applyFont="1" applyBorder="1" applyAlignment="1">
      <alignment horizontal="center" vertical="center"/>
    </xf>
    <xf numFmtId="43" fontId="19" fillId="0" borderId="1" xfId="0" applyNumberFormat="1" applyFont="1" applyBorder="1" applyAlignment="1">
      <alignment horizontal="center" vertical="center"/>
    </xf>
    <xf numFmtId="166" fontId="18" fillId="0" borderId="1" xfId="1" applyNumberFormat="1" applyFont="1" applyFill="1" applyBorder="1" applyAlignment="1">
      <alignment vertical="center"/>
    </xf>
    <xf numFmtId="166" fontId="18" fillId="0" borderId="3" xfId="1" applyNumberFormat="1" applyFont="1" applyFill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43" fontId="8" fillId="0" borderId="6" xfId="0" applyNumberFormat="1" applyFont="1" applyBorder="1" applyAlignment="1">
      <alignment horizontal="center" vertical="center"/>
    </xf>
    <xf numFmtId="3" fontId="20" fillId="0" borderId="0" xfId="0" applyNumberFormat="1" applyFont="1" applyAlignment="1">
      <alignment horizontal="center" vertical="top"/>
    </xf>
    <xf numFmtId="3" fontId="8" fillId="2" borderId="18" xfId="0" applyNumberFormat="1" applyFont="1" applyFill="1" applyBorder="1" applyAlignment="1">
      <alignment horizontal="center" vertical="top"/>
    </xf>
    <xf numFmtId="4" fontId="8" fillId="2" borderId="16" xfId="0" applyNumberFormat="1" applyFont="1" applyFill="1" applyBorder="1" applyAlignment="1">
      <alignment horizontal="right" vertical="top"/>
    </xf>
    <xf numFmtId="166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vertical="center"/>
    </xf>
    <xf numFmtId="3" fontId="8" fillId="0" borderId="18" xfId="0" applyNumberFormat="1" applyFont="1" applyBorder="1" applyAlignment="1">
      <alignment horizontal="center" vertical="top"/>
    </xf>
    <xf numFmtId="4" fontId="8" fillId="0" borderId="16" xfId="0" applyNumberFormat="1" applyFont="1" applyBorder="1" applyAlignment="1">
      <alignment horizontal="right" vertical="top"/>
    </xf>
    <xf numFmtId="4" fontId="8" fillId="2" borderId="6" xfId="0" applyNumberFormat="1" applyFont="1" applyFill="1" applyBorder="1" applyAlignment="1">
      <alignment horizontal="right" vertical="top"/>
    </xf>
    <xf numFmtId="43" fontId="8" fillId="2" borderId="1" xfId="1" applyFont="1" applyFill="1" applyBorder="1" applyAlignment="1">
      <alignment vertical="center"/>
    </xf>
    <xf numFmtId="3" fontId="8" fillId="2" borderId="18" xfId="0" applyNumberFormat="1" applyFont="1" applyFill="1" applyBorder="1" applyAlignment="1">
      <alignment horizontal="center" vertical="center"/>
    </xf>
    <xf numFmtId="43" fontId="8" fillId="2" borderId="16" xfId="0" applyNumberFormat="1" applyFont="1" applyFill="1" applyBorder="1" applyAlignment="1">
      <alignment horizontal="center" vertical="center"/>
    </xf>
    <xf numFmtId="166" fontId="9" fillId="2" borderId="18" xfId="0" applyNumberFormat="1" applyFont="1" applyFill="1" applyBorder="1" applyAlignment="1">
      <alignment horizontal="center" vertical="top"/>
    </xf>
    <xf numFmtId="43" fontId="9" fillId="2" borderId="16" xfId="0" applyNumberFormat="1" applyFont="1" applyFill="1" applyBorder="1" applyAlignment="1">
      <alignment horizontal="center" vertical="top"/>
    </xf>
    <xf numFmtId="3" fontId="8" fillId="2" borderId="8" xfId="0" applyNumberFormat="1" applyFont="1" applyFill="1" applyBorder="1" applyAlignment="1">
      <alignment horizontal="center" vertical="top"/>
    </xf>
    <xf numFmtId="166" fontId="8" fillId="2" borderId="18" xfId="1" applyNumberFormat="1" applyFont="1" applyFill="1" applyBorder="1" applyAlignment="1">
      <alignment horizontal="center" vertical="top"/>
    </xf>
    <xf numFmtId="43" fontId="8" fillId="2" borderId="16" xfId="0" applyNumberFormat="1" applyFont="1" applyFill="1" applyBorder="1" applyAlignment="1">
      <alignment horizontal="center" vertical="top"/>
    </xf>
    <xf numFmtId="166" fontId="8" fillId="2" borderId="16" xfId="1" applyNumberFormat="1" applyFont="1" applyFill="1" applyBorder="1" applyAlignment="1">
      <alignment horizontal="center" vertical="top"/>
    </xf>
    <xf numFmtId="43" fontId="8" fillId="2" borderId="19" xfId="1" applyFont="1" applyFill="1" applyBorder="1" applyAlignment="1">
      <alignment horizontal="center" vertical="top"/>
    </xf>
    <xf numFmtId="165" fontId="12" fillId="0" borderId="1" xfId="2" applyNumberFormat="1" applyFont="1" applyBorder="1" applyAlignment="1">
      <alignment horizontal="center" vertical="top" wrapText="1"/>
    </xf>
    <xf numFmtId="0" fontId="12" fillId="3" borderId="2" xfId="2" applyFont="1" applyFill="1" applyBorder="1" applyAlignment="1">
      <alignment vertical="center" wrapText="1"/>
    </xf>
    <xf numFmtId="3" fontId="12" fillId="3" borderId="1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vertical="center"/>
    </xf>
    <xf numFmtId="43" fontId="12" fillId="3" borderId="1" xfId="0" applyNumberFormat="1" applyFont="1" applyFill="1" applyBorder="1" applyAlignment="1">
      <alignment horizontal="center" vertical="center"/>
    </xf>
    <xf numFmtId="166" fontId="13" fillId="3" borderId="1" xfId="0" applyNumberFormat="1" applyFont="1" applyFill="1" applyBorder="1" applyAlignment="1">
      <alignment horizontal="center" vertical="center"/>
    </xf>
    <xf numFmtId="43" fontId="13" fillId="3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vertical="center"/>
    </xf>
    <xf numFmtId="4" fontId="12" fillId="3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166" fontId="12" fillId="0" borderId="1" xfId="1" applyNumberFormat="1" applyFont="1" applyFill="1" applyBorder="1" applyAlignment="1">
      <alignment vertical="center"/>
    </xf>
    <xf numFmtId="3" fontId="12" fillId="0" borderId="3" xfId="0" applyNumberFormat="1" applyFont="1" applyBorder="1" applyAlignment="1">
      <alignment horizontal="center" vertical="center"/>
    </xf>
    <xf numFmtId="165" fontId="12" fillId="0" borderId="1" xfId="2" applyNumberFormat="1" applyFont="1" applyBorder="1" applyAlignment="1">
      <alignment vertical="top" wrapText="1"/>
    </xf>
    <xf numFmtId="3" fontId="8" fillId="2" borderId="8" xfId="0" applyNumberFormat="1" applyFont="1" applyFill="1" applyBorder="1" applyAlignment="1">
      <alignment horizontal="center" vertical="center"/>
    </xf>
    <xf numFmtId="166" fontId="8" fillId="0" borderId="18" xfId="1" applyNumberFormat="1" applyFont="1" applyFill="1" applyBorder="1" applyAlignment="1">
      <alignment horizontal="center" vertical="center"/>
    </xf>
    <xf numFmtId="43" fontId="8" fillId="0" borderId="16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center" vertical="top"/>
    </xf>
    <xf numFmtId="166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vertical="center"/>
    </xf>
    <xf numFmtId="43" fontId="8" fillId="0" borderId="1" xfId="1" applyFont="1" applyFill="1" applyBorder="1" applyAlignment="1">
      <alignment vertical="center"/>
    </xf>
    <xf numFmtId="3" fontId="18" fillId="0" borderId="3" xfId="0" applyNumberFormat="1" applyFont="1" applyBorder="1" applyAlignment="1">
      <alignment horizontal="center" vertical="center"/>
    </xf>
    <xf numFmtId="165" fontId="8" fillId="0" borderId="1" xfId="2" applyNumberFormat="1" applyFont="1" applyBorder="1" applyAlignment="1">
      <alignment vertical="top" wrapText="1"/>
    </xf>
    <xf numFmtId="166" fontId="9" fillId="0" borderId="8" xfId="0" applyNumberFormat="1" applyFont="1" applyBorder="1" applyAlignment="1">
      <alignment horizontal="center" vertical="center"/>
    </xf>
    <xf numFmtId="4" fontId="9" fillId="0" borderId="6" xfId="0" applyNumberFormat="1" applyFont="1" applyBorder="1" applyAlignment="1">
      <alignment horizontal="center" vertical="center"/>
    </xf>
    <xf numFmtId="166" fontId="8" fillId="0" borderId="8" xfId="1" applyNumberFormat="1" applyFont="1" applyFill="1" applyBorder="1" applyAlignment="1">
      <alignment horizontal="center" vertical="center"/>
    </xf>
    <xf numFmtId="0" fontId="8" fillId="0" borderId="16" xfId="8" applyFont="1" applyBorder="1" applyAlignment="1">
      <alignment horizontal="left" vertical="center"/>
    </xf>
    <xf numFmtId="0" fontId="8" fillId="0" borderId="17" xfId="8" applyFont="1" applyBorder="1" applyAlignment="1">
      <alignment vertical="center" wrapText="1"/>
    </xf>
    <xf numFmtId="166" fontId="9" fillId="0" borderId="18" xfId="0" applyNumberFormat="1" applyFont="1" applyBorder="1" applyAlignment="1">
      <alignment horizontal="center" vertical="center"/>
    </xf>
    <xf numFmtId="43" fontId="9" fillId="0" borderId="16" xfId="0" applyNumberFormat="1" applyFont="1" applyBorder="1" applyAlignment="1">
      <alignment horizontal="center" vertical="center"/>
    </xf>
    <xf numFmtId="166" fontId="8" fillId="0" borderId="16" xfId="1" applyNumberFormat="1" applyFont="1" applyFill="1" applyBorder="1" applyAlignment="1">
      <alignment horizontal="center" vertical="center"/>
    </xf>
    <xf numFmtId="43" fontId="8" fillId="0" borderId="19" xfId="1" applyFont="1" applyFill="1" applyBorder="1" applyAlignment="1">
      <alignment horizontal="center" vertical="center"/>
    </xf>
    <xf numFmtId="0" fontId="8" fillId="0" borderId="6" xfId="8" applyFont="1" applyBorder="1" applyAlignment="1">
      <alignment horizontal="left" vertical="center"/>
    </xf>
    <xf numFmtId="0" fontId="8" fillId="0" borderId="7" xfId="8" applyFont="1" applyBorder="1" applyAlignment="1">
      <alignment vertical="center" wrapText="1"/>
    </xf>
    <xf numFmtId="43" fontId="9" fillId="0" borderId="6" xfId="0" applyNumberFormat="1" applyFont="1" applyBorder="1" applyAlignment="1">
      <alignment horizontal="center" vertical="center"/>
    </xf>
    <xf numFmtId="166" fontId="8" fillId="0" borderId="8" xfId="0" applyNumberFormat="1" applyFont="1" applyBorder="1" applyAlignment="1">
      <alignment horizontal="center" vertical="center"/>
    </xf>
    <xf numFmtId="166" fontId="8" fillId="0" borderId="6" xfId="0" applyNumberFormat="1" applyFont="1" applyBorder="1" applyAlignment="1">
      <alignment horizontal="center" vertical="center"/>
    </xf>
    <xf numFmtId="166" fontId="8" fillId="0" borderId="9" xfId="0" applyNumberFormat="1" applyFont="1" applyBorder="1" applyAlignment="1">
      <alignment horizontal="center" vertical="center"/>
    </xf>
    <xf numFmtId="3" fontId="8" fillId="0" borderId="18" xfId="0" applyNumberFormat="1" applyFont="1" applyBorder="1" applyAlignment="1">
      <alignment horizontal="center" vertical="center"/>
    </xf>
    <xf numFmtId="4" fontId="8" fillId="0" borderId="16" xfId="0" applyNumberFormat="1" applyFont="1" applyBorder="1" applyAlignment="1">
      <alignment horizontal="center" vertical="center"/>
    </xf>
    <xf numFmtId="43" fontId="8" fillId="0" borderId="9" xfId="0" applyNumberFormat="1" applyFont="1" applyBorder="1" applyAlignment="1">
      <alignment horizontal="center" vertical="center"/>
    </xf>
    <xf numFmtId="4" fontId="8" fillId="2" borderId="6" xfId="0" applyNumberFormat="1" applyFont="1" applyFill="1" applyBorder="1" applyAlignment="1">
      <alignment horizontal="center" vertical="center"/>
    </xf>
    <xf numFmtId="166" fontId="14" fillId="0" borderId="0" xfId="0" applyNumberFormat="1" applyFont="1" applyAlignment="1">
      <alignment vertical="top"/>
    </xf>
    <xf numFmtId="4" fontId="14" fillId="0" borderId="0" xfId="0" applyNumberFormat="1" applyFont="1" applyAlignment="1">
      <alignment vertical="top"/>
    </xf>
    <xf numFmtId="0" fontId="20" fillId="0" borderId="6" xfId="8" applyFont="1" applyBorder="1" applyAlignment="1">
      <alignment horizontal="left" vertical="center"/>
    </xf>
    <xf numFmtId="4" fontId="8" fillId="0" borderId="0" xfId="0" applyNumberFormat="1" applyFont="1" applyAlignment="1">
      <alignment horizontal="right" vertical="top"/>
    </xf>
    <xf numFmtId="4" fontId="8" fillId="0" borderId="6" xfId="0" applyNumberFormat="1" applyFont="1" applyBorder="1" applyAlignment="1">
      <alignment horizontal="center" vertical="center"/>
    </xf>
    <xf numFmtId="3" fontId="12" fillId="2" borderId="18" xfId="0" applyNumberFormat="1" applyFont="1" applyFill="1" applyBorder="1" applyAlignment="1">
      <alignment horizontal="center" vertical="center"/>
    </xf>
    <xf numFmtId="4" fontId="12" fillId="2" borderId="16" xfId="0" applyNumberFormat="1" applyFont="1" applyFill="1" applyBorder="1" applyAlignment="1">
      <alignment horizontal="center" vertical="center"/>
    </xf>
    <xf numFmtId="4" fontId="22" fillId="0" borderId="1" xfId="0" applyNumberFormat="1" applyFont="1" applyBorder="1" applyAlignment="1">
      <alignment horizontal="center" vertical="center"/>
    </xf>
    <xf numFmtId="4" fontId="21" fillId="0" borderId="0" xfId="0" applyNumberFormat="1" applyFont="1" applyAlignment="1">
      <alignment vertical="top"/>
    </xf>
    <xf numFmtId="4" fontId="22" fillId="0" borderId="1" xfId="2" applyNumberFormat="1" applyFont="1" applyBorder="1" applyAlignment="1">
      <alignment horizontal="center" vertical="top" wrapText="1"/>
    </xf>
    <xf numFmtId="4" fontId="22" fillId="0" borderId="4" xfId="2" applyNumberFormat="1" applyFont="1" applyBorder="1" applyAlignment="1">
      <alignment horizontal="center" vertical="center" wrapText="1"/>
    </xf>
    <xf numFmtId="4" fontId="21" fillId="0" borderId="15" xfId="2" applyNumberFormat="1" applyFont="1" applyBorder="1" applyAlignment="1">
      <alignment horizontal="center" vertical="center" wrapText="1"/>
    </xf>
    <xf numFmtId="4" fontId="21" fillId="0" borderId="16" xfId="1" applyNumberFormat="1" applyFont="1" applyFill="1" applyBorder="1" applyAlignment="1">
      <alignment horizontal="center" vertical="center"/>
    </xf>
    <xf numFmtId="4" fontId="21" fillId="0" borderId="6" xfId="0" applyNumberFormat="1" applyFont="1" applyBorder="1" applyAlignment="1">
      <alignment horizontal="center" vertical="center"/>
    </xf>
    <xf numFmtId="4" fontId="22" fillId="0" borderId="0" xfId="0" applyNumberFormat="1" applyFont="1" applyAlignment="1">
      <alignment vertical="top"/>
    </xf>
    <xf numFmtId="0" fontId="12" fillId="0" borderId="2" xfId="12" applyFont="1" applyBorder="1" applyAlignment="1">
      <alignment horizontal="center" vertical="center" wrapText="1"/>
    </xf>
    <xf numFmtId="165" fontId="12" fillId="0" borderId="1" xfId="12" applyNumberFormat="1" applyFont="1" applyBorder="1" applyAlignment="1">
      <alignment horizontal="center" vertical="top" wrapText="1"/>
    </xf>
    <xf numFmtId="165" fontId="12" fillId="0" borderId="4" xfId="12" applyNumberFormat="1" applyFont="1" applyBorder="1" applyAlignment="1">
      <alignment horizontal="center" vertical="top" wrapText="1"/>
    </xf>
    <xf numFmtId="0" fontId="8" fillId="0" borderId="15" xfId="12" applyFont="1" applyBorder="1" applyAlignment="1">
      <alignment horizontal="center" vertical="center" wrapText="1"/>
    </xf>
    <xf numFmtId="0" fontId="8" fillId="0" borderId="3" xfId="12" applyFont="1" applyBorder="1" applyAlignment="1">
      <alignment horizontal="center" vertical="center" wrapText="1"/>
    </xf>
    <xf numFmtId="0" fontId="8" fillId="0" borderId="16" xfId="12" applyFont="1" applyBorder="1" applyAlignment="1">
      <alignment horizontal="center" vertical="top" wrapText="1"/>
    </xf>
    <xf numFmtId="0" fontId="8" fillId="0" borderId="16" xfId="14" applyFont="1" applyBorder="1" applyAlignment="1">
      <alignment horizontal="left" vertical="center"/>
    </xf>
    <xf numFmtId="0" fontId="8" fillId="0" borderId="6" xfId="12" applyFont="1" applyBorder="1" applyAlignment="1">
      <alignment horizontal="center" vertical="top" wrapText="1"/>
    </xf>
    <xf numFmtId="0" fontId="8" fillId="0" borderId="6" xfId="14" applyFont="1" applyBorder="1" applyAlignment="1">
      <alignment horizontal="left" vertical="center"/>
    </xf>
    <xf numFmtId="0" fontId="8" fillId="0" borderId="7" xfId="14" applyFont="1" applyBorder="1" applyAlignment="1">
      <alignment vertical="center" wrapText="1"/>
    </xf>
    <xf numFmtId="0" fontId="8" fillId="0" borderId="10" xfId="13" applyFont="1" applyBorder="1" applyAlignment="1">
      <alignment horizontal="left" vertical="top"/>
    </xf>
    <xf numFmtId="0" fontId="8" fillId="0" borderId="11" xfId="13" applyFont="1" applyBorder="1" applyAlignment="1">
      <alignment vertical="top" wrapText="1"/>
    </xf>
    <xf numFmtId="4" fontId="8" fillId="0" borderId="0" xfId="0" applyNumberFormat="1" applyFont="1" applyAlignment="1">
      <alignment vertical="top"/>
    </xf>
    <xf numFmtId="0" fontId="8" fillId="0" borderId="17" xfId="14" applyFont="1" applyBorder="1" applyAlignment="1">
      <alignment vertical="top" wrapText="1"/>
    </xf>
    <xf numFmtId="0" fontId="8" fillId="0" borderId="0" xfId="3" applyFont="1" applyAlignment="1">
      <alignment vertical="center"/>
    </xf>
    <xf numFmtId="0" fontId="8" fillId="0" borderId="0" xfId="3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top"/>
    </xf>
    <xf numFmtId="165" fontId="12" fillId="0" borderId="1" xfId="2" applyNumberFormat="1" applyFont="1" applyBorder="1" applyAlignment="1">
      <alignment horizontal="center" vertical="top" wrapText="1"/>
    </xf>
    <xf numFmtId="0" fontId="11" fillId="0" borderId="0" xfId="3" applyFont="1" applyAlignment="1">
      <alignment horizontal="center" vertical="top" wrapText="1"/>
    </xf>
    <xf numFmtId="0" fontId="11" fillId="0" borderId="14" xfId="3" applyFont="1" applyBorder="1" applyAlignment="1">
      <alignment horizontal="center" vertical="top"/>
    </xf>
    <xf numFmtId="0" fontId="11" fillId="0" borderId="15" xfId="3" applyFont="1" applyBorder="1" applyAlignment="1">
      <alignment horizontal="center" vertical="top"/>
    </xf>
    <xf numFmtId="0" fontId="12" fillId="0" borderId="1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165" fontId="12" fillId="0" borderId="1" xfId="2" applyNumberFormat="1" applyFont="1" applyBorder="1" applyAlignment="1">
      <alignment horizontal="center" vertical="center" wrapText="1"/>
    </xf>
    <xf numFmtId="165" fontId="12" fillId="0" borderId="3" xfId="2" applyNumberFormat="1" applyFont="1" applyBorder="1" applyAlignment="1">
      <alignment horizontal="center" vertical="top" wrapText="1"/>
    </xf>
    <xf numFmtId="0" fontId="11" fillId="0" borderId="0" xfId="3" applyFont="1" applyAlignment="1">
      <alignment horizontal="center" vertical="top"/>
    </xf>
    <xf numFmtId="0" fontId="12" fillId="0" borderId="1" xfId="12" applyFont="1" applyBorder="1" applyAlignment="1">
      <alignment horizontal="center" vertical="center" wrapText="1"/>
    </xf>
    <xf numFmtId="0" fontId="12" fillId="0" borderId="4" xfId="12" applyFont="1" applyBorder="1" applyAlignment="1">
      <alignment horizontal="center" vertical="center" wrapText="1"/>
    </xf>
    <xf numFmtId="0" fontId="12" fillId="0" borderId="2" xfId="12" applyFont="1" applyBorder="1" applyAlignment="1">
      <alignment horizontal="center" vertical="center" wrapText="1"/>
    </xf>
    <xf numFmtId="0" fontId="12" fillId="0" borderId="5" xfId="12" applyFont="1" applyBorder="1" applyAlignment="1">
      <alignment horizontal="center" vertical="center" wrapText="1"/>
    </xf>
    <xf numFmtId="165" fontId="12" fillId="0" borderId="1" xfId="12" applyNumberFormat="1" applyFont="1" applyBorder="1" applyAlignment="1">
      <alignment horizontal="center" vertical="center" wrapText="1"/>
    </xf>
    <xf numFmtId="165" fontId="12" fillId="0" borderId="3" xfId="12" applyNumberFormat="1" applyFont="1" applyBorder="1" applyAlignment="1">
      <alignment horizontal="center" vertical="top" wrapText="1"/>
    </xf>
    <xf numFmtId="165" fontId="12" fillId="0" borderId="1" xfId="12" applyNumberFormat="1" applyFont="1" applyBorder="1" applyAlignment="1">
      <alignment horizontal="center" vertical="top" wrapText="1"/>
    </xf>
    <xf numFmtId="165" fontId="12" fillId="0" borderId="2" xfId="12" applyNumberFormat="1" applyFont="1" applyBorder="1" applyAlignment="1">
      <alignment horizontal="center" vertical="top" wrapText="1"/>
    </xf>
    <xf numFmtId="165" fontId="12" fillId="0" borderId="15" xfId="12" applyNumberFormat="1" applyFont="1" applyBorder="1" applyAlignment="1">
      <alignment horizontal="center" vertical="top" wrapText="1"/>
    </xf>
    <xf numFmtId="165" fontId="12" fillId="0" borderId="20" xfId="2" applyNumberFormat="1" applyFont="1" applyBorder="1" applyAlignment="1">
      <alignment horizontal="center" vertical="top" wrapText="1"/>
    </xf>
    <xf numFmtId="165" fontId="12" fillId="0" borderId="0" xfId="2" applyNumberFormat="1" applyFont="1" applyAlignment="1">
      <alignment horizontal="center" vertical="top" wrapText="1"/>
    </xf>
    <xf numFmtId="165" fontId="12" fillId="0" borderId="2" xfId="2" applyNumberFormat="1" applyFont="1" applyBorder="1" applyAlignment="1">
      <alignment horizontal="center" vertical="top" wrapText="1"/>
    </xf>
    <xf numFmtId="165" fontId="12" fillId="0" borderId="15" xfId="2" applyNumberFormat="1" applyFont="1" applyBorder="1" applyAlignment="1">
      <alignment horizontal="center" vertical="top" wrapText="1"/>
    </xf>
  </cellXfs>
  <cellStyles count="15">
    <cellStyle name="Обычный" xfId="0" builtinId="0"/>
    <cellStyle name="Обычный 3" xfId="2" xr:uid="{00000000-0005-0000-0000-000001000000}"/>
    <cellStyle name="Обычный 3 2" xfId="4" xr:uid="{00000000-0005-0000-0000-000002000000}"/>
    <cellStyle name="Обычный 3 2 2" xfId="7" xr:uid="{E77314D1-C8D6-47D2-B57B-4B630FD3FD97}"/>
    <cellStyle name="Обычный 3 2 3" xfId="11" xr:uid="{ECB5CABB-8C3C-4E72-8B5F-939EE2C8EDF4}"/>
    <cellStyle name="Обычный 3 2 3 2" xfId="13" xr:uid="{80D298F5-4742-4649-8460-437E2D0AF817}"/>
    <cellStyle name="Обычный 3 3" xfId="6" xr:uid="{2D6B1904-4D78-4997-AAA1-62CEB584119A}"/>
    <cellStyle name="Обычный 3 3 2" xfId="8" xr:uid="{30DFCD10-DA47-429E-AB44-2CEB62C4BBAD}"/>
    <cellStyle name="Обычный 3 3 2 2" xfId="10" xr:uid="{46796404-4E10-4FDC-8C5A-1EB3ED8C1F6E}"/>
    <cellStyle name="Обычный 3 3 2 2 2" xfId="14" xr:uid="{628A5502-E0CE-402F-B181-D5EFFD7B0C2F}"/>
    <cellStyle name="Обычный 3 4" xfId="9" xr:uid="{2F27E34A-A7B2-45DF-998A-A407D5900A82}"/>
    <cellStyle name="Обычный 3 4 2" xfId="12" xr:uid="{A3A81427-0601-4B44-B05D-9651AA2F6827}"/>
    <cellStyle name="Обычный 4" xfId="3" xr:uid="{00000000-0005-0000-0000-000003000000}"/>
    <cellStyle name="Финансовый" xfId="1" builtinId="3"/>
    <cellStyle name="Финансовый 2" xfId="5" xr:uid="{52BB21BE-F4FC-4B59-9E70-8BE6F5DCB3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338CE-7E31-4B5C-91BF-81BD6C42784E}">
  <sheetPr>
    <pageSetUpPr fitToPage="1"/>
  </sheetPr>
  <dimension ref="A1:T60"/>
  <sheetViews>
    <sheetView zoomScale="86" zoomScaleNormal="86" workbookViewId="0">
      <pane xSplit="3" ySplit="10" topLeftCell="D11" activePane="bottomRight" state="frozen"/>
      <selection activeCell="A7" sqref="A7"/>
      <selection pane="topRight" activeCell="D7" sqref="D7"/>
      <selection pane="bottomLeft" activeCell="A11" sqref="A11"/>
      <selection pane="bottomRight" activeCell="S28" sqref="S28"/>
    </sheetView>
  </sheetViews>
  <sheetFormatPr defaultColWidth="9.140625" defaultRowHeight="24.75" customHeight="1" x14ac:dyDescent="0.25"/>
  <cols>
    <col min="1" max="1" width="8.42578125" style="1" customWidth="1"/>
    <col min="2" max="2" width="9.140625" style="2" customWidth="1"/>
    <col min="3" max="3" width="47.42578125" style="1" customWidth="1"/>
    <col min="4" max="4" width="16.5703125" style="3" customWidth="1"/>
    <col min="5" max="5" width="16.140625" style="4" customWidth="1"/>
    <col min="6" max="6" width="8.7109375" style="3" customWidth="1"/>
    <col min="7" max="7" width="16.7109375" style="3" customWidth="1"/>
    <col min="8" max="8" width="12.28515625" style="5" customWidth="1"/>
    <col min="9" max="9" width="15.42578125" style="5" customWidth="1"/>
    <col min="10" max="10" width="9.85546875" style="3" customWidth="1"/>
    <col min="11" max="11" width="13.85546875" style="6" customWidth="1"/>
    <col min="12" max="12" width="10.7109375" style="7" customWidth="1"/>
    <col min="13" max="13" width="17.140625" style="7" customWidth="1"/>
    <col min="14" max="14" width="10.42578125" style="7" customWidth="1"/>
    <col min="15" max="15" width="13.42578125" style="7" customWidth="1"/>
    <col min="16" max="16" width="16.140625" style="1" customWidth="1"/>
    <col min="17" max="17" width="7" style="1" customWidth="1"/>
    <col min="18" max="18" width="9.140625" style="1"/>
    <col min="19" max="19" width="19.28515625" style="1" customWidth="1"/>
    <col min="20" max="20" width="17.140625" style="1" customWidth="1"/>
    <col min="21" max="16384" width="9.140625" style="1"/>
  </cols>
  <sheetData>
    <row r="1" spans="1:20" ht="18.75" hidden="1" customHeight="1" x14ac:dyDescent="0.25">
      <c r="P1" s="8" t="s">
        <v>0</v>
      </c>
    </row>
    <row r="2" spans="1:20" ht="18.75" hidden="1" customHeight="1" x14ac:dyDescent="0.25">
      <c r="P2" s="8" t="s">
        <v>62</v>
      </c>
    </row>
    <row r="3" spans="1:20" ht="18.75" hidden="1" customHeight="1" x14ac:dyDescent="0.25">
      <c r="P3" s="8" t="s">
        <v>63</v>
      </c>
    </row>
    <row r="4" spans="1:20" ht="24.75" hidden="1" customHeight="1" x14ac:dyDescent="0.25">
      <c r="A4" s="180" t="s">
        <v>64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</row>
    <row r="5" spans="1:20" ht="24.75" customHeight="1" x14ac:dyDescent="0.25">
      <c r="A5" s="181" t="s">
        <v>3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</row>
    <row r="6" spans="1:20" ht="24.75" hidden="1" customHeight="1" x14ac:dyDescent="0.25">
      <c r="A6" s="182"/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</row>
    <row r="7" spans="1:20" ht="15.75" customHeight="1" x14ac:dyDescent="0.25">
      <c r="A7" s="183" t="s">
        <v>4</v>
      </c>
      <c r="B7" s="183" t="s">
        <v>5</v>
      </c>
      <c r="C7" s="185" t="s">
        <v>6</v>
      </c>
      <c r="D7" s="187" t="s">
        <v>7</v>
      </c>
      <c r="E7" s="187"/>
      <c r="F7" s="188" t="s">
        <v>8</v>
      </c>
      <c r="G7" s="179"/>
      <c r="H7" s="179"/>
      <c r="I7" s="179"/>
      <c r="J7" s="179" t="s">
        <v>9</v>
      </c>
      <c r="K7" s="179"/>
      <c r="L7" s="179"/>
      <c r="M7" s="179"/>
      <c r="N7" s="179"/>
      <c r="O7" s="179"/>
      <c r="P7" s="179" t="s">
        <v>10</v>
      </c>
    </row>
    <row r="8" spans="1:20" ht="17.25" customHeight="1" x14ac:dyDescent="0.25">
      <c r="A8" s="183"/>
      <c r="B8" s="183"/>
      <c r="C8" s="185"/>
      <c r="D8" s="187"/>
      <c r="E8" s="187"/>
      <c r="F8" s="188" t="s">
        <v>11</v>
      </c>
      <c r="G8" s="179"/>
      <c r="H8" s="179" t="s">
        <v>12</v>
      </c>
      <c r="I8" s="179"/>
      <c r="J8" s="188" t="s">
        <v>59</v>
      </c>
      <c r="K8" s="179"/>
      <c r="L8" s="179" t="s">
        <v>13</v>
      </c>
      <c r="M8" s="179"/>
      <c r="N8" s="179" t="s">
        <v>73</v>
      </c>
      <c r="O8" s="179"/>
      <c r="P8" s="179"/>
      <c r="R8" s="179" t="s">
        <v>52</v>
      </c>
      <c r="S8" s="179"/>
      <c r="T8" s="179"/>
    </row>
    <row r="9" spans="1:20" ht="24.75" customHeight="1" x14ac:dyDescent="0.25">
      <c r="A9" s="184"/>
      <c r="B9" s="184"/>
      <c r="C9" s="186"/>
      <c r="D9" s="34" t="s">
        <v>15</v>
      </c>
      <c r="E9" s="34" t="s">
        <v>16</v>
      </c>
      <c r="F9" s="34" t="s">
        <v>15</v>
      </c>
      <c r="G9" s="34" t="s">
        <v>16</v>
      </c>
      <c r="H9" s="34" t="s">
        <v>15</v>
      </c>
      <c r="I9" s="34" t="s">
        <v>16</v>
      </c>
      <c r="J9" s="34" t="s">
        <v>15</v>
      </c>
      <c r="K9" s="34" t="s">
        <v>16</v>
      </c>
      <c r="L9" s="34" t="s">
        <v>15</v>
      </c>
      <c r="M9" s="34" t="s">
        <v>16</v>
      </c>
      <c r="N9" s="34" t="s">
        <v>15</v>
      </c>
      <c r="O9" s="34" t="s">
        <v>16</v>
      </c>
      <c r="P9" s="35" t="s">
        <v>16</v>
      </c>
      <c r="R9" s="105" t="s">
        <v>15</v>
      </c>
      <c r="S9" s="105" t="s">
        <v>16</v>
      </c>
      <c r="T9" s="105" t="s">
        <v>53</v>
      </c>
    </row>
    <row r="10" spans="1:20" ht="24.75" customHeight="1" x14ac:dyDescent="0.25">
      <c r="A10" s="37"/>
      <c r="B10" s="39">
        <v>1</v>
      </c>
      <c r="C10" s="39">
        <v>2</v>
      </c>
      <c r="D10" s="39">
        <v>3</v>
      </c>
      <c r="E10" s="39">
        <v>4</v>
      </c>
      <c r="F10" s="39">
        <v>5</v>
      </c>
      <c r="G10" s="39">
        <v>6</v>
      </c>
      <c r="H10" s="39">
        <v>7</v>
      </c>
      <c r="I10" s="39">
        <v>8</v>
      </c>
      <c r="J10" s="39">
        <v>9</v>
      </c>
      <c r="K10" s="39">
        <v>10</v>
      </c>
      <c r="L10" s="39">
        <v>11</v>
      </c>
      <c r="M10" s="39">
        <v>12</v>
      </c>
      <c r="N10" s="39">
        <v>13</v>
      </c>
      <c r="O10" s="39">
        <v>14</v>
      </c>
      <c r="P10" s="40">
        <v>15</v>
      </c>
      <c r="Q10" s="39"/>
      <c r="R10" s="39">
        <v>17</v>
      </c>
      <c r="S10" s="39">
        <v>18</v>
      </c>
      <c r="T10" s="39">
        <v>19</v>
      </c>
    </row>
    <row r="11" spans="1:20" ht="15.75" x14ac:dyDescent="0.25">
      <c r="A11" s="38">
        <v>1</v>
      </c>
      <c r="B11" s="47">
        <v>390470</v>
      </c>
      <c r="C11" s="48" t="s">
        <v>17</v>
      </c>
      <c r="D11" s="88">
        <f>F11+J11</f>
        <v>30150</v>
      </c>
      <c r="E11" s="89" t="e">
        <f t="shared" ref="E11:E48" si="0">G11+K11+P11</f>
        <v>#REF!</v>
      </c>
      <c r="F11" s="96">
        <f>'КС Баз_план'!F11</f>
        <v>2964</v>
      </c>
      <c r="G11" s="97">
        <f>'КС Баз_план'!G11</f>
        <v>545418.91599999997</v>
      </c>
      <c r="H11" s="98">
        <f>'КС Баз_план'!H11</f>
        <v>306</v>
      </c>
      <c r="I11" s="99">
        <f>'КС Баз_план'!I11</f>
        <v>67583.16</v>
      </c>
      <c r="J11" s="100">
        <f>'КС Баз_план'!J11</f>
        <v>27186</v>
      </c>
      <c r="K11" s="94" t="e">
        <f>'КС Баз_план'!K11-'КС Баз_план'!#REF!</f>
        <v>#REF!</v>
      </c>
      <c r="L11" s="101">
        <f>'КС Баз_план'!L11</f>
        <v>5210</v>
      </c>
      <c r="M11" s="102">
        <f>'КС Баз_план'!M11</f>
        <v>504503.53681999998</v>
      </c>
      <c r="N11" s="101">
        <f>'КС Баз_план'!N11</f>
        <v>0</v>
      </c>
      <c r="O11" s="103">
        <f>'КС Баз_план'!O11</f>
        <v>0</v>
      </c>
      <c r="P11" s="104">
        <f>'КС Баз_план'!P11</f>
        <v>21847.734789999999</v>
      </c>
      <c r="Q11" s="36"/>
      <c r="R11" s="90">
        <f>H11+L11</f>
        <v>5516</v>
      </c>
      <c r="S11" s="91">
        <f>I11+M11</f>
        <v>572086.69681999995</v>
      </c>
      <c r="T11" s="95">
        <f>S11/R11*1000</f>
        <v>103714.04945975344</v>
      </c>
    </row>
    <row r="12" spans="1:20" ht="15.75" x14ac:dyDescent="0.25">
      <c r="A12" s="9">
        <v>2</v>
      </c>
      <c r="B12" s="49">
        <v>390800</v>
      </c>
      <c r="C12" s="50" t="s">
        <v>18</v>
      </c>
      <c r="D12" s="88">
        <f t="shared" ref="D12:D48" si="1">F12+J12</f>
        <v>18604</v>
      </c>
      <c r="E12" s="89" t="e">
        <f t="shared" si="0"/>
        <v>#REF!</v>
      </c>
      <c r="F12" s="96">
        <f>'КС Баз_план'!F12</f>
        <v>159</v>
      </c>
      <c r="G12" s="97">
        <f>'КС Баз_план'!G12</f>
        <v>20197.301000000003</v>
      </c>
      <c r="H12" s="98">
        <f>'КС Баз_план'!H12</f>
        <v>7</v>
      </c>
      <c r="I12" s="99">
        <f>'КС Баз_план'!I12</f>
        <v>1104.614</v>
      </c>
      <c r="J12" s="100">
        <f>'КС Баз_план'!J12</f>
        <v>18445</v>
      </c>
      <c r="K12" s="94" t="e">
        <f>'КС Баз_план'!K12-'КС Баз_план'!#REF!</f>
        <v>#REF!</v>
      </c>
      <c r="L12" s="101">
        <f>'КС Баз_план'!L12</f>
        <v>142</v>
      </c>
      <c r="M12" s="102">
        <f>'КС Баз_план'!M12</f>
        <v>13962.81</v>
      </c>
      <c r="N12" s="101">
        <f>'КС Баз_план'!N12</f>
        <v>2</v>
      </c>
      <c r="O12" s="103">
        <f>'КС Баз_план'!O12</f>
        <v>100</v>
      </c>
      <c r="P12" s="104">
        <f>'КС Баз_план'!P12</f>
        <v>0</v>
      </c>
      <c r="R12" s="90">
        <f t="shared" ref="R12:S50" si="2">H12+L12</f>
        <v>149</v>
      </c>
      <c r="S12" s="91">
        <f t="shared" si="2"/>
        <v>15067.423999999999</v>
      </c>
      <c r="T12" s="95">
        <f t="shared" ref="T12:T22" si="3">S12/R12*1000</f>
        <v>101123.6510067114</v>
      </c>
    </row>
    <row r="13" spans="1:20" ht="31.5" x14ac:dyDescent="0.25">
      <c r="A13" s="9">
        <v>3</v>
      </c>
      <c r="B13" s="49">
        <v>390930</v>
      </c>
      <c r="C13" s="50" t="s">
        <v>60</v>
      </c>
      <c r="D13" s="88">
        <f t="shared" si="1"/>
        <v>8987</v>
      </c>
      <c r="E13" s="89" t="e">
        <f t="shared" si="0"/>
        <v>#REF!</v>
      </c>
      <c r="F13" s="96">
        <f>'КС Баз_план'!F13</f>
        <v>172</v>
      </c>
      <c r="G13" s="97">
        <f>'КС Баз_план'!G13</f>
        <v>61289.953000000001</v>
      </c>
      <c r="H13" s="98">
        <f>'КС Баз_план'!H13</f>
        <v>0</v>
      </c>
      <c r="I13" s="99">
        <f>'КС Баз_план'!I13</f>
        <v>0</v>
      </c>
      <c r="J13" s="100">
        <f>'КС Баз_план'!J13</f>
        <v>8815</v>
      </c>
      <c r="K13" s="94" t="e">
        <f>'КС Баз_план'!K13-'КС Баз_план'!#REF!</f>
        <v>#REF!</v>
      </c>
      <c r="L13" s="101">
        <f>'КС Баз_план'!L13</f>
        <v>0</v>
      </c>
      <c r="M13" s="102">
        <f>'КС Баз_план'!M13</f>
        <v>0</v>
      </c>
      <c r="N13" s="101">
        <f>'КС Баз_план'!N13</f>
        <v>0</v>
      </c>
      <c r="O13" s="103">
        <f>'КС Баз_план'!O13</f>
        <v>0</v>
      </c>
      <c r="P13" s="104">
        <f>'КС Баз_план'!P13</f>
        <v>0</v>
      </c>
      <c r="R13" s="90">
        <f t="shared" si="2"/>
        <v>0</v>
      </c>
      <c r="S13" s="91">
        <f t="shared" si="2"/>
        <v>0</v>
      </c>
      <c r="T13" s="95"/>
    </row>
    <row r="14" spans="1:20" ht="15.75" x14ac:dyDescent="0.25">
      <c r="A14" s="9">
        <v>4</v>
      </c>
      <c r="B14" s="49">
        <v>391100</v>
      </c>
      <c r="C14" s="50" t="s">
        <v>19</v>
      </c>
      <c r="D14" s="88">
        <f t="shared" si="1"/>
        <v>5725</v>
      </c>
      <c r="E14" s="89" t="e">
        <f t="shared" si="0"/>
        <v>#REF!</v>
      </c>
      <c r="F14" s="96">
        <f>'КС Баз_план'!F14</f>
        <v>0</v>
      </c>
      <c r="G14" s="97">
        <f>'КС Баз_план'!G14</f>
        <v>0</v>
      </c>
      <c r="H14" s="98">
        <f>'КС Баз_план'!H14</f>
        <v>0</v>
      </c>
      <c r="I14" s="99">
        <f>'КС Баз_план'!I14</f>
        <v>0</v>
      </c>
      <c r="J14" s="100">
        <f>'КС Баз_план'!J14</f>
        <v>5725</v>
      </c>
      <c r="K14" s="94" t="e">
        <f>'КС Баз_план'!K14-'КС Баз_план'!#REF!</f>
        <v>#REF!</v>
      </c>
      <c r="L14" s="101">
        <f>'КС Баз_план'!L14</f>
        <v>0</v>
      </c>
      <c r="M14" s="102">
        <f>'КС Баз_план'!M14</f>
        <v>0</v>
      </c>
      <c r="N14" s="101">
        <f>'КС Баз_план'!N14</f>
        <v>0</v>
      </c>
      <c r="O14" s="103">
        <f>'КС Баз_план'!O14</f>
        <v>0</v>
      </c>
      <c r="P14" s="104">
        <f>'КС Баз_план'!P14</f>
        <v>0</v>
      </c>
      <c r="R14" s="90">
        <f t="shared" si="2"/>
        <v>0</v>
      </c>
      <c r="S14" s="91">
        <f t="shared" si="2"/>
        <v>0</v>
      </c>
      <c r="T14" s="95"/>
    </row>
    <row r="15" spans="1:20" ht="15.75" x14ac:dyDescent="0.25">
      <c r="A15" s="9">
        <v>5</v>
      </c>
      <c r="B15" s="49">
        <v>390050</v>
      </c>
      <c r="C15" s="50" t="s">
        <v>69</v>
      </c>
      <c r="D15" s="88">
        <f t="shared" si="1"/>
        <v>1847</v>
      </c>
      <c r="E15" s="89" t="e">
        <f t="shared" si="0"/>
        <v>#REF!</v>
      </c>
      <c r="F15" s="96">
        <f>'КС Баз_план'!F15</f>
        <v>50</v>
      </c>
      <c r="G15" s="97">
        <f>'КС Баз_план'!G15</f>
        <v>5911.25</v>
      </c>
      <c r="H15" s="98">
        <f>'КС Баз_план'!H15</f>
        <v>0</v>
      </c>
      <c r="I15" s="99">
        <f>'КС Баз_план'!I15</f>
        <v>0</v>
      </c>
      <c r="J15" s="100">
        <f>'КС Баз_план'!J15</f>
        <v>1797</v>
      </c>
      <c r="K15" s="94" t="e">
        <f>'КС Баз_план'!K15-'КС Баз_план'!#REF!</f>
        <v>#REF!</v>
      </c>
      <c r="L15" s="101">
        <f>'КС Баз_план'!L15</f>
        <v>0</v>
      </c>
      <c r="M15" s="102">
        <f>'КС Баз_план'!M15</f>
        <v>0</v>
      </c>
      <c r="N15" s="101">
        <f>'КС Баз_план'!N15</f>
        <v>0</v>
      </c>
      <c r="O15" s="103">
        <f>'КС Баз_план'!O15</f>
        <v>0</v>
      </c>
      <c r="P15" s="104">
        <f>'КС Баз_план'!P15</f>
        <v>0</v>
      </c>
      <c r="R15" s="90">
        <f t="shared" si="2"/>
        <v>0</v>
      </c>
      <c r="S15" s="91">
        <f t="shared" si="2"/>
        <v>0</v>
      </c>
      <c r="T15" s="95"/>
    </row>
    <row r="16" spans="1:20" ht="15.75" x14ac:dyDescent="0.25">
      <c r="A16" s="9">
        <v>6</v>
      </c>
      <c r="B16" s="49">
        <v>390400</v>
      </c>
      <c r="C16" s="50" t="s">
        <v>20</v>
      </c>
      <c r="D16" s="88">
        <f t="shared" si="1"/>
        <v>2676</v>
      </c>
      <c r="E16" s="89" t="e">
        <f t="shared" si="0"/>
        <v>#REF!</v>
      </c>
      <c r="F16" s="96">
        <f>'КС Баз_план'!F16</f>
        <v>0</v>
      </c>
      <c r="G16" s="97">
        <f>'КС Баз_план'!G16</f>
        <v>0</v>
      </c>
      <c r="H16" s="98">
        <f>'КС Баз_план'!H16</f>
        <v>0</v>
      </c>
      <c r="I16" s="99">
        <f>'КС Баз_план'!I16</f>
        <v>0</v>
      </c>
      <c r="J16" s="100">
        <f>'КС Баз_план'!J16</f>
        <v>2676</v>
      </c>
      <c r="K16" s="94" t="e">
        <f>'КС Баз_план'!K16-'КС Баз_план'!#REF!</f>
        <v>#REF!</v>
      </c>
      <c r="L16" s="101">
        <f>'КС Баз_план'!L16</f>
        <v>0</v>
      </c>
      <c r="M16" s="102">
        <f>'КС Баз_план'!M16</f>
        <v>0</v>
      </c>
      <c r="N16" s="101">
        <f>'КС Баз_план'!N16</f>
        <v>0</v>
      </c>
      <c r="O16" s="103">
        <f>'КС Баз_план'!O16</f>
        <v>0</v>
      </c>
      <c r="P16" s="104">
        <f>'КС Баз_план'!P16</f>
        <v>0</v>
      </c>
      <c r="R16" s="90">
        <f t="shared" si="2"/>
        <v>0</v>
      </c>
      <c r="S16" s="91">
        <f t="shared" si="2"/>
        <v>0</v>
      </c>
      <c r="T16" s="95"/>
    </row>
    <row r="17" spans="1:20" ht="15.75" x14ac:dyDescent="0.25">
      <c r="A17" s="9">
        <v>7</v>
      </c>
      <c r="B17" s="49">
        <v>390100</v>
      </c>
      <c r="C17" s="50" t="s">
        <v>21</v>
      </c>
      <c r="D17" s="88">
        <f t="shared" si="1"/>
        <v>3059</v>
      </c>
      <c r="E17" s="89" t="e">
        <f t="shared" si="0"/>
        <v>#REF!</v>
      </c>
      <c r="F17" s="96">
        <f>'КС Баз_план'!F17</f>
        <v>0</v>
      </c>
      <c r="G17" s="97">
        <f>'КС Баз_план'!G17</f>
        <v>0</v>
      </c>
      <c r="H17" s="98">
        <f>'КС Баз_план'!H17</f>
        <v>0</v>
      </c>
      <c r="I17" s="99">
        <f>'КС Баз_план'!I17</f>
        <v>0</v>
      </c>
      <c r="J17" s="100">
        <f>'КС Баз_план'!J17</f>
        <v>3059</v>
      </c>
      <c r="K17" s="94" t="e">
        <f>'КС Баз_план'!K17-'КС Баз_план'!#REF!</f>
        <v>#REF!</v>
      </c>
      <c r="L17" s="101">
        <f>'КС Баз_план'!L17</f>
        <v>0</v>
      </c>
      <c r="M17" s="102">
        <f>'КС Баз_план'!M17</f>
        <v>0</v>
      </c>
      <c r="N17" s="101">
        <f>'КС Баз_план'!N17</f>
        <v>0</v>
      </c>
      <c r="O17" s="103">
        <f>'КС Баз_план'!O17</f>
        <v>0</v>
      </c>
      <c r="P17" s="104">
        <f>'КС Баз_план'!P17</f>
        <v>0</v>
      </c>
      <c r="R17" s="90">
        <f t="shared" si="2"/>
        <v>0</v>
      </c>
      <c r="S17" s="91">
        <f t="shared" si="2"/>
        <v>0</v>
      </c>
      <c r="T17" s="95"/>
    </row>
    <row r="18" spans="1:20" ht="15.75" x14ac:dyDescent="0.25">
      <c r="A18" s="9">
        <v>8</v>
      </c>
      <c r="B18" s="49">
        <v>390090</v>
      </c>
      <c r="C18" s="50" t="s">
        <v>22</v>
      </c>
      <c r="D18" s="88">
        <f t="shared" si="1"/>
        <v>3970</v>
      </c>
      <c r="E18" s="89" t="e">
        <f t="shared" si="0"/>
        <v>#REF!</v>
      </c>
      <c r="F18" s="96">
        <f>'КС Баз_план'!F18</f>
        <v>0</v>
      </c>
      <c r="G18" s="97">
        <f>'КС Баз_план'!G18</f>
        <v>0</v>
      </c>
      <c r="H18" s="98">
        <f>'КС Баз_план'!H18</f>
        <v>0</v>
      </c>
      <c r="I18" s="99">
        <f>'КС Баз_план'!I18</f>
        <v>0</v>
      </c>
      <c r="J18" s="100">
        <f>'КС Баз_план'!J18</f>
        <v>3970</v>
      </c>
      <c r="K18" s="94" t="e">
        <f>'КС Баз_план'!K18-'КС Баз_план'!#REF!</f>
        <v>#REF!</v>
      </c>
      <c r="L18" s="101">
        <f>'КС Баз_план'!L18</f>
        <v>0</v>
      </c>
      <c r="M18" s="102">
        <f>'КС Баз_план'!M18</f>
        <v>0</v>
      </c>
      <c r="N18" s="101">
        <f>'КС Баз_план'!N18</f>
        <v>0</v>
      </c>
      <c r="O18" s="103">
        <f>'КС Баз_план'!O18</f>
        <v>0</v>
      </c>
      <c r="P18" s="104">
        <f>'КС Баз_план'!P18</f>
        <v>0</v>
      </c>
      <c r="R18" s="90">
        <f t="shared" si="2"/>
        <v>0</v>
      </c>
      <c r="S18" s="91">
        <f t="shared" si="2"/>
        <v>0</v>
      </c>
      <c r="T18" s="95"/>
    </row>
    <row r="19" spans="1:20" s="23" customFormat="1" ht="15.75" x14ac:dyDescent="0.25">
      <c r="A19" s="9">
        <v>9</v>
      </c>
      <c r="B19" s="49">
        <v>390070</v>
      </c>
      <c r="C19" s="50" t="s">
        <v>23</v>
      </c>
      <c r="D19" s="88">
        <f t="shared" si="1"/>
        <v>16880</v>
      </c>
      <c r="E19" s="89" t="e">
        <f t="shared" si="0"/>
        <v>#REF!</v>
      </c>
      <c r="F19" s="96">
        <f>'КС Баз_план'!F19</f>
        <v>35</v>
      </c>
      <c r="G19" s="97">
        <f>'КС Баз_план'!G19</f>
        <v>11165.63</v>
      </c>
      <c r="H19" s="98">
        <f>'КС Баз_план'!H19</f>
        <v>0</v>
      </c>
      <c r="I19" s="99">
        <f>'КС Баз_план'!I19</f>
        <v>0</v>
      </c>
      <c r="J19" s="100">
        <f>'КС Баз_план'!J19</f>
        <v>16845</v>
      </c>
      <c r="K19" s="94" t="e">
        <f>'КС Баз_план'!K19-'КС Баз_план'!#REF!</f>
        <v>#REF!</v>
      </c>
      <c r="L19" s="101">
        <f>'КС Баз_план'!L19</f>
        <v>0</v>
      </c>
      <c r="M19" s="102">
        <f>'КС Баз_план'!M19</f>
        <v>0</v>
      </c>
      <c r="N19" s="101">
        <f>'КС Баз_план'!N19</f>
        <v>0</v>
      </c>
      <c r="O19" s="103">
        <f>'КС Баз_план'!O19</f>
        <v>0</v>
      </c>
      <c r="P19" s="104">
        <f>'КС Баз_план'!P19</f>
        <v>690.46574999999996</v>
      </c>
      <c r="R19" s="90">
        <f t="shared" si="2"/>
        <v>0</v>
      </c>
      <c r="S19" s="91">
        <f t="shared" si="2"/>
        <v>0</v>
      </c>
      <c r="T19" s="95"/>
    </row>
    <row r="20" spans="1:20" ht="15.75" x14ac:dyDescent="0.25">
      <c r="A20" s="9">
        <v>10</v>
      </c>
      <c r="B20" s="49">
        <v>390130</v>
      </c>
      <c r="C20" s="50" t="s">
        <v>24</v>
      </c>
      <c r="D20" s="88">
        <f t="shared" si="1"/>
        <v>3711</v>
      </c>
      <c r="E20" s="89" t="e">
        <f t="shared" si="0"/>
        <v>#REF!</v>
      </c>
      <c r="F20" s="96">
        <f>'КС Баз_план'!F20</f>
        <v>0</v>
      </c>
      <c r="G20" s="97">
        <f>'КС Баз_план'!G20</f>
        <v>0</v>
      </c>
      <c r="H20" s="98">
        <f>'КС Баз_план'!H20</f>
        <v>0</v>
      </c>
      <c r="I20" s="99">
        <f>'КС Баз_план'!I20</f>
        <v>0</v>
      </c>
      <c r="J20" s="100">
        <f>'КС Баз_план'!J20</f>
        <v>3711</v>
      </c>
      <c r="K20" s="94" t="e">
        <f>'КС Баз_план'!K20-'КС Баз_план'!#REF!</f>
        <v>#REF!</v>
      </c>
      <c r="L20" s="101">
        <f>'КС Баз_план'!L20</f>
        <v>0</v>
      </c>
      <c r="M20" s="102">
        <f>'КС Баз_план'!M20</f>
        <v>0</v>
      </c>
      <c r="N20" s="101">
        <f>'КС Баз_план'!N20</f>
        <v>0</v>
      </c>
      <c r="O20" s="103">
        <f>'КС Баз_план'!O20</f>
        <v>0</v>
      </c>
      <c r="P20" s="104">
        <f>'КС Баз_план'!P20</f>
        <v>0</v>
      </c>
      <c r="R20" s="90">
        <f t="shared" si="2"/>
        <v>0</v>
      </c>
      <c r="S20" s="91">
        <f t="shared" si="2"/>
        <v>0</v>
      </c>
      <c r="T20" s="95"/>
    </row>
    <row r="21" spans="1:20" ht="15.75" x14ac:dyDescent="0.25">
      <c r="A21" s="9">
        <v>11</v>
      </c>
      <c r="B21" s="49">
        <v>390680</v>
      </c>
      <c r="C21" s="50" t="s">
        <v>25</v>
      </c>
      <c r="D21" s="88">
        <f t="shared" si="1"/>
        <v>3459</v>
      </c>
      <c r="E21" s="89" t="e">
        <f t="shared" si="0"/>
        <v>#REF!</v>
      </c>
      <c r="F21" s="96">
        <f>'КС Баз_план'!F21</f>
        <v>0</v>
      </c>
      <c r="G21" s="97">
        <f>'КС Баз_план'!G21</f>
        <v>0</v>
      </c>
      <c r="H21" s="98">
        <f>'КС Баз_план'!H21</f>
        <v>0</v>
      </c>
      <c r="I21" s="99">
        <f>'КС Баз_план'!I21</f>
        <v>0</v>
      </c>
      <c r="J21" s="100">
        <f>'КС Баз_план'!J21</f>
        <v>3459</v>
      </c>
      <c r="K21" s="94" t="e">
        <f>'КС Баз_план'!K21-'КС Баз_план'!#REF!</f>
        <v>#REF!</v>
      </c>
      <c r="L21" s="101">
        <f>'КС Баз_план'!L21</f>
        <v>0</v>
      </c>
      <c r="M21" s="102">
        <f>'КС Баз_план'!M21</f>
        <v>0</v>
      </c>
      <c r="N21" s="101">
        <f>'КС Баз_план'!N21</f>
        <v>0</v>
      </c>
      <c r="O21" s="103">
        <f>'КС Баз_план'!O21</f>
        <v>0</v>
      </c>
      <c r="P21" s="104">
        <f>'КС Баз_план'!P21</f>
        <v>0</v>
      </c>
      <c r="R21" s="90">
        <f t="shared" si="2"/>
        <v>0</v>
      </c>
      <c r="S21" s="91">
        <f t="shared" si="2"/>
        <v>0</v>
      </c>
      <c r="T21" s="95"/>
    </row>
    <row r="22" spans="1:20" ht="15.75" x14ac:dyDescent="0.25">
      <c r="A22" s="9">
        <v>12</v>
      </c>
      <c r="B22" s="49">
        <v>390440</v>
      </c>
      <c r="C22" s="50" t="s">
        <v>68</v>
      </c>
      <c r="D22" s="88">
        <f t="shared" si="1"/>
        <v>18682</v>
      </c>
      <c r="E22" s="89" t="e">
        <f t="shared" si="0"/>
        <v>#REF!</v>
      </c>
      <c r="F22" s="96">
        <f>'КС Баз_план'!F22</f>
        <v>473</v>
      </c>
      <c r="G22" s="97">
        <f>'КС Баз_план'!G22</f>
        <v>71158.108999999982</v>
      </c>
      <c r="H22" s="98">
        <f>'КС Баз_план'!H22</f>
        <v>33</v>
      </c>
      <c r="I22" s="99">
        <f>'КС Баз_план'!I22</f>
        <v>7288.38</v>
      </c>
      <c r="J22" s="100">
        <f>'КС Баз_план'!J22</f>
        <v>18209</v>
      </c>
      <c r="K22" s="94" t="e">
        <f>'КС Баз_план'!K22-'КС Баз_план'!#REF!</f>
        <v>#REF!</v>
      </c>
      <c r="L22" s="101">
        <f>'КС Баз_план'!L22</f>
        <v>1448</v>
      </c>
      <c r="M22" s="102">
        <f>'КС Баз_план'!M22</f>
        <v>147100.29999999999</v>
      </c>
      <c r="N22" s="101">
        <f>'КС Баз_план'!N22</f>
        <v>3654</v>
      </c>
      <c r="O22" s="103">
        <f>'КС Баз_план'!O22</f>
        <v>186529.1844</v>
      </c>
      <c r="P22" s="104">
        <f>'КС Баз_план'!P22</f>
        <v>734.9</v>
      </c>
      <c r="R22" s="90">
        <f t="shared" si="2"/>
        <v>1481</v>
      </c>
      <c r="S22" s="91">
        <f t="shared" si="2"/>
        <v>154388.68</v>
      </c>
      <c r="T22" s="95">
        <f t="shared" si="3"/>
        <v>104246.239027684</v>
      </c>
    </row>
    <row r="23" spans="1:20" ht="15.75" x14ac:dyDescent="0.25">
      <c r="A23" s="9">
        <v>13</v>
      </c>
      <c r="B23" s="49">
        <v>390200</v>
      </c>
      <c r="C23" s="50" t="s">
        <v>26</v>
      </c>
      <c r="D23" s="88">
        <f t="shared" si="1"/>
        <v>1061</v>
      </c>
      <c r="E23" s="89" t="e">
        <f t="shared" si="0"/>
        <v>#REF!</v>
      </c>
      <c r="F23" s="96">
        <f>'КС Баз_план'!F23</f>
        <v>0</v>
      </c>
      <c r="G23" s="97">
        <f>'КС Баз_план'!G23</f>
        <v>0</v>
      </c>
      <c r="H23" s="98">
        <f>'КС Баз_план'!H23</f>
        <v>0</v>
      </c>
      <c r="I23" s="99">
        <f>'КС Баз_план'!I23</f>
        <v>0</v>
      </c>
      <c r="J23" s="100">
        <f>'КС Баз_план'!J23</f>
        <v>1061</v>
      </c>
      <c r="K23" s="94" t="e">
        <f>'КС Баз_план'!K23-'КС Баз_план'!#REF!</f>
        <v>#REF!</v>
      </c>
      <c r="L23" s="101">
        <f>'КС Баз_план'!L23</f>
        <v>0</v>
      </c>
      <c r="M23" s="102">
        <f>'КС Баз_план'!M23</f>
        <v>0</v>
      </c>
      <c r="N23" s="101">
        <f>'КС Баз_план'!N23</f>
        <v>0</v>
      </c>
      <c r="O23" s="103">
        <f>'КС Баз_план'!O23</f>
        <v>0</v>
      </c>
      <c r="P23" s="104">
        <f>'КС Баз_план'!P23</f>
        <v>0</v>
      </c>
      <c r="R23" s="90">
        <f t="shared" si="2"/>
        <v>0</v>
      </c>
      <c r="S23" s="91">
        <f t="shared" si="2"/>
        <v>0</v>
      </c>
      <c r="T23" s="95"/>
    </row>
    <row r="24" spans="1:20" ht="15.75" x14ac:dyDescent="0.25">
      <c r="A24" s="9">
        <v>14</v>
      </c>
      <c r="B24" s="49">
        <v>390160</v>
      </c>
      <c r="C24" s="50" t="s">
        <v>27</v>
      </c>
      <c r="D24" s="88">
        <f t="shared" si="1"/>
        <v>1654</v>
      </c>
      <c r="E24" s="89" t="e">
        <f t="shared" si="0"/>
        <v>#REF!</v>
      </c>
      <c r="F24" s="96">
        <f>'КС Баз_план'!F24</f>
        <v>0</v>
      </c>
      <c r="G24" s="97">
        <f>'КС Баз_план'!G24</f>
        <v>0</v>
      </c>
      <c r="H24" s="98">
        <f>'КС Баз_план'!H24</f>
        <v>0</v>
      </c>
      <c r="I24" s="99">
        <f>'КС Баз_план'!I24</f>
        <v>0</v>
      </c>
      <c r="J24" s="100">
        <f>'КС Баз_план'!J24</f>
        <v>1654</v>
      </c>
      <c r="K24" s="94" t="e">
        <f>'КС Баз_план'!K24-'КС Баз_план'!#REF!</f>
        <v>#REF!</v>
      </c>
      <c r="L24" s="101">
        <f>'КС Баз_план'!L24</f>
        <v>0</v>
      </c>
      <c r="M24" s="102">
        <f>'КС Баз_план'!M24</f>
        <v>0</v>
      </c>
      <c r="N24" s="101">
        <f>'КС Баз_план'!N24</f>
        <v>0</v>
      </c>
      <c r="O24" s="103">
        <f>'КС Баз_план'!O24</f>
        <v>0</v>
      </c>
      <c r="P24" s="104">
        <f>'КС Баз_план'!P24</f>
        <v>0</v>
      </c>
      <c r="R24" s="90">
        <f t="shared" si="2"/>
        <v>0</v>
      </c>
      <c r="S24" s="91">
        <f t="shared" si="2"/>
        <v>0</v>
      </c>
      <c r="T24" s="95"/>
    </row>
    <row r="25" spans="1:20" ht="15.75" x14ac:dyDescent="0.25">
      <c r="A25" s="9">
        <v>15</v>
      </c>
      <c r="B25" s="49">
        <v>390210</v>
      </c>
      <c r="C25" s="50" t="s">
        <v>28</v>
      </c>
      <c r="D25" s="88">
        <f t="shared" si="1"/>
        <v>2007</v>
      </c>
      <c r="E25" s="89" t="e">
        <f t="shared" si="0"/>
        <v>#REF!</v>
      </c>
      <c r="F25" s="96">
        <f>'КС Баз_план'!F25</f>
        <v>0</v>
      </c>
      <c r="G25" s="97">
        <f>'КС Баз_план'!G25</f>
        <v>0</v>
      </c>
      <c r="H25" s="98">
        <f>'КС Баз_план'!H25</f>
        <v>0</v>
      </c>
      <c r="I25" s="99">
        <f>'КС Баз_план'!I25</f>
        <v>0</v>
      </c>
      <c r="J25" s="100">
        <f>'КС Баз_план'!J25</f>
        <v>2007</v>
      </c>
      <c r="K25" s="94" t="e">
        <f>'КС Баз_план'!K25-'КС Баз_план'!#REF!</f>
        <v>#REF!</v>
      </c>
      <c r="L25" s="101">
        <f>'КС Баз_план'!L25</f>
        <v>0</v>
      </c>
      <c r="M25" s="102">
        <f>'КС Баз_план'!M25</f>
        <v>0</v>
      </c>
      <c r="N25" s="101">
        <f>'КС Баз_план'!N25</f>
        <v>0</v>
      </c>
      <c r="O25" s="103">
        <f>'КС Баз_план'!O25</f>
        <v>0</v>
      </c>
      <c r="P25" s="104">
        <f>'КС Баз_план'!P25</f>
        <v>0</v>
      </c>
      <c r="R25" s="90">
        <f t="shared" si="2"/>
        <v>0</v>
      </c>
      <c r="S25" s="91">
        <f t="shared" si="2"/>
        <v>0</v>
      </c>
      <c r="T25" s="95"/>
    </row>
    <row r="26" spans="1:20" ht="15.75" x14ac:dyDescent="0.25">
      <c r="A26" s="9">
        <v>16</v>
      </c>
      <c r="B26" s="49">
        <v>390220</v>
      </c>
      <c r="C26" s="50" t="s">
        <v>61</v>
      </c>
      <c r="D26" s="88">
        <f t="shared" si="1"/>
        <v>958</v>
      </c>
      <c r="E26" s="89" t="e">
        <f t="shared" si="0"/>
        <v>#REF!</v>
      </c>
      <c r="F26" s="96">
        <f>'КС Баз_план'!F26</f>
        <v>0</v>
      </c>
      <c r="G26" s="97">
        <f>'КС Баз_план'!G26</f>
        <v>0</v>
      </c>
      <c r="H26" s="98">
        <f>'КС Баз_план'!H26</f>
        <v>0</v>
      </c>
      <c r="I26" s="99">
        <f>'КС Баз_план'!I26</f>
        <v>0</v>
      </c>
      <c r="J26" s="100">
        <f>'КС Баз_план'!J26</f>
        <v>958</v>
      </c>
      <c r="K26" s="94" t="e">
        <f>'КС Баз_план'!K26-'КС Баз_план'!#REF!</f>
        <v>#REF!</v>
      </c>
      <c r="L26" s="101">
        <f>'КС Баз_план'!L26</f>
        <v>0</v>
      </c>
      <c r="M26" s="102">
        <f>'КС Баз_план'!M26</f>
        <v>0</v>
      </c>
      <c r="N26" s="101">
        <f>'КС Баз_план'!N26</f>
        <v>0</v>
      </c>
      <c r="O26" s="103">
        <f>'КС Баз_план'!O26</f>
        <v>0</v>
      </c>
      <c r="P26" s="104">
        <f>'КС Баз_план'!P26</f>
        <v>0</v>
      </c>
      <c r="R26" s="90">
        <f t="shared" si="2"/>
        <v>0</v>
      </c>
      <c r="S26" s="91">
        <f t="shared" si="2"/>
        <v>0</v>
      </c>
      <c r="T26" s="95"/>
    </row>
    <row r="27" spans="1:20" ht="15.75" x14ac:dyDescent="0.25">
      <c r="A27" s="9">
        <v>17</v>
      </c>
      <c r="B27" s="49">
        <v>390230</v>
      </c>
      <c r="C27" s="50" t="s">
        <v>29</v>
      </c>
      <c r="D27" s="88">
        <f t="shared" si="1"/>
        <v>6551</v>
      </c>
      <c r="E27" s="89" t="e">
        <f t="shared" si="0"/>
        <v>#REF!</v>
      </c>
      <c r="F27" s="96">
        <f>'КС Баз_план'!F27</f>
        <v>233</v>
      </c>
      <c r="G27" s="97">
        <f>'КС Баз_план'!G27</f>
        <v>56649.644999999997</v>
      </c>
      <c r="H27" s="98">
        <f>'КС Баз_план'!H27</f>
        <v>0</v>
      </c>
      <c r="I27" s="99">
        <f>'КС Баз_план'!I27</f>
        <v>0</v>
      </c>
      <c r="J27" s="100">
        <f>'КС Баз_план'!J27</f>
        <v>6318</v>
      </c>
      <c r="K27" s="94" t="e">
        <f>'КС Баз_план'!K27-'КС Баз_план'!#REF!</f>
        <v>#REF!</v>
      </c>
      <c r="L27" s="101">
        <f>'КС Баз_план'!L27</f>
        <v>0</v>
      </c>
      <c r="M27" s="102">
        <f>'КС Баз_план'!M27</f>
        <v>0</v>
      </c>
      <c r="N27" s="101">
        <f>'КС Баз_план'!N27</f>
        <v>0</v>
      </c>
      <c r="O27" s="103">
        <f>'КС Баз_план'!O27</f>
        <v>0</v>
      </c>
      <c r="P27" s="104">
        <f>'КС Баз_план'!P27</f>
        <v>0</v>
      </c>
      <c r="R27" s="90">
        <f t="shared" si="2"/>
        <v>0</v>
      </c>
      <c r="S27" s="91">
        <f t="shared" si="2"/>
        <v>0</v>
      </c>
      <c r="T27" s="95"/>
    </row>
    <row r="28" spans="1:20" ht="15.75" x14ac:dyDescent="0.25">
      <c r="A28" s="9">
        <v>18</v>
      </c>
      <c r="B28" s="49">
        <v>390240</v>
      </c>
      <c r="C28" s="50" t="s">
        <v>30</v>
      </c>
      <c r="D28" s="88">
        <f t="shared" si="1"/>
        <v>2961</v>
      </c>
      <c r="E28" s="89" t="e">
        <f t="shared" si="0"/>
        <v>#REF!</v>
      </c>
      <c r="F28" s="96">
        <f>'КС Баз_план'!F28</f>
        <v>0</v>
      </c>
      <c r="G28" s="97">
        <f>'КС Баз_план'!G28</f>
        <v>0</v>
      </c>
      <c r="H28" s="98">
        <f>'КС Баз_план'!H28</f>
        <v>0</v>
      </c>
      <c r="I28" s="99">
        <f>'КС Баз_план'!I28</f>
        <v>0</v>
      </c>
      <c r="J28" s="100">
        <f>'КС Баз_план'!J28</f>
        <v>2961</v>
      </c>
      <c r="K28" s="94" t="e">
        <f>'КС Баз_план'!K28-'КС Баз_план'!#REF!</f>
        <v>#REF!</v>
      </c>
      <c r="L28" s="101">
        <f>'КС Баз_план'!L28</f>
        <v>0</v>
      </c>
      <c r="M28" s="102">
        <f>'КС Баз_план'!M28</f>
        <v>0</v>
      </c>
      <c r="N28" s="101">
        <f>'КС Баз_план'!N28</f>
        <v>0</v>
      </c>
      <c r="O28" s="103">
        <f>'КС Баз_план'!O28</f>
        <v>0</v>
      </c>
      <c r="P28" s="104">
        <f>'КС Баз_план'!P28</f>
        <v>0</v>
      </c>
      <c r="R28" s="90">
        <f t="shared" si="2"/>
        <v>0</v>
      </c>
      <c r="S28" s="91">
        <f t="shared" si="2"/>
        <v>0</v>
      </c>
      <c r="T28" s="95"/>
    </row>
    <row r="29" spans="1:20" ht="15.75" x14ac:dyDescent="0.25">
      <c r="A29" s="9">
        <v>19</v>
      </c>
      <c r="B29" s="49">
        <v>390290</v>
      </c>
      <c r="C29" s="50" t="s">
        <v>31</v>
      </c>
      <c r="D29" s="88">
        <f t="shared" si="1"/>
        <v>734</v>
      </c>
      <c r="E29" s="89" t="e">
        <f t="shared" si="0"/>
        <v>#REF!</v>
      </c>
      <c r="F29" s="96">
        <f>'КС Баз_план'!F29</f>
        <v>0</v>
      </c>
      <c r="G29" s="97">
        <f>'КС Баз_план'!G29</f>
        <v>0</v>
      </c>
      <c r="H29" s="98">
        <f>'КС Баз_план'!H29</f>
        <v>0</v>
      </c>
      <c r="I29" s="99">
        <f>'КС Баз_план'!I29</f>
        <v>0</v>
      </c>
      <c r="J29" s="100">
        <f>'КС Баз_план'!J29</f>
        <v>734</v>
      </c>
      <c r="K29" s="94" t="e">
        <f>'КС Баз_план'!K29-'КС Баз_план'!#REF!</f>
        <v>#REF!</v>
      </c>
      <c r="L29" s="101">
        <f>'КС Баз_план'!L29</f>
        <v>0</v>
      </c>
      <c r="M29" s="102">
        <f>'КС Баз_план'!M29</f>
        <v>0</v>
      </c>
      <c r="N29" s="101">
        <f>'КС Баз_план'!N29</f>
        <v>0</v>
      </c>
      <c r="O29" s="103">
        <f>'КС Баз_план'!O29</f>
        <v>0</v>
      </c>
      <c r="P29" s="104">
        <f>'КС Баз_план'!P29</f>
        <v>0</v>
      </c>
      <c r="R29" s="90">
        <f t="shared" si="2"/>
        <v>0</v>
      </c>
      <c r="S29" s="91">
        <f t="shared" si="2"/>
        <v>0</v>
      </c>
      <c r="T29" s="95"/>
    </row>
    <row r="30" spans="1:20" ht="15.75" x14ac:dyDescent="0.25">
      <c r="A30" s="9">
        <v>20</v>
      </c>
      <c r="B30" s="49">
        <v>390370</v>
      </c>
      <c r="C30" s="50" t="s">
        <v>32</v>
      </c>
      <c r="D30" s="88">
        <f t="shared" si="1"/>
        <v>250</v>
      </c>
      <c r="E30" s="89" t="e">
        <f t="shared" si="0"/>
        <v>#REF!</v>
      </c>
      <c r="F30" s="96">
        <f>'КС Баз_план'!F30</f>
        <v>0</v>
      </c>
      <c r="G30" s="97">
        <f>'КС Баз_план'!G30</f>
        <v>0</v>
      </c>
      <c r="H30" s="98">
        <f>'КС Баз_план'!H30</f>
        <v>0</v>
      </c>
      <c r="I30" s="99">
        <f>'КС Баз_план'!I30</f>
        <v>0</v>
      </c>
      <c r="J30" s="100">
        <f>'КС Баз_план'!J30</f>
        <v>250</v>
      </c>
      <c r="K30" s="94" t="e">
        <f>'КС Баз_план'!K30-'КС Баз_план'!#REF!</f>
        <v>#REF!</v>
      </c>
      <c r="L30" s="101">
        <f>'КС Баз_план'!L30</f>
        <v>0</v>
      </c>
      <c r="M30" s="102">
        <f>'КС Баз_план'!M30</f>
        <v>0</v>
      </c>
      <c r="N30" s="101">
        <f>'КС Баз_план'!N30</f>
        <v>0</v>
      </c>
      <c r="O30" s="103">
        <f>'КС Баз_план'!O30</f>
        <v>0</v>
      </c>
      <c r="P30" s="104">
        <f>'КС Баз_план'!P30</f>
        <v>0</v>
      </c>
      <c r="R30" s="90">
        <f t="shared" si="2"/>
        <v>0</v>
      </c>
      <c r="S30" s="91">
        <f t="shared" si="2"/>
        <v>0</v>
      </c>
      <c r="T30" s="95"/>
    </row>
    <row r="31" spans="1:20" ht="15.75" x14ac:dyDescent="0.25">
      <c r="A31" s="9">
        <v>21</v>
      </c>
      <c r="B31" s="49">
        <v>390260</v>
      </c>
      <c r="C31" s="50" t="s">
        <v>33</v>
      </c>
      <c r="D31" s="88">
        <f t="shared" si="1"/>
        <v>2092</v>
      </c>
      <c r="E31" s="89" t="e">
        <f t="shared" si="0"/>
        <v>#REF!</v>
      </c>
      <c r="F31" s="96">
        <f>'КС Баз_план'!F31</f>
        <v>0</v>
      </c>
      <c r="G31" s="97">
        <f>'КС Баз_план'!G31</f>
        <v>0</v>
      </c>
      <c r="H31" s="98">
        <f>'КС Баз_план'!H31</f>
        <v>0</v>
      </c>
      <c r="I31" s="99">
        <f>'КС Баз_план'!I31</f>
        <v>0</v>
      </c>
      <c r="J31" s="100">
        <f>'КС Баз_план'!J31</f>
        <v>2092</v>
      </c>
      <c r="K31" s="94" t="e">
        <f>'КС Баз_план'!K31-'КС Баз_план'!#REF!</f>
        <v>#REF!</v>
      </c>
      <c r="L31" s="101">
        <f>'КС Баз_план'!L31</f>
        <v>0</v>
      </c>
      <c r="M31" s="102">
        <f>'КС Баз_план'!M31</f>
        <v>0</v>
      </c>
      <c r="N31" s="101">
        <f>'КС Баз_план'!N31</f>
        <v>0</v>
      </c>
      <c r="O31" s="103">
        <f>'КС Баз_план'!O31</f>
        <v>0</v>
      </c>
      <c r="P31" s="104">
        <f>'КС Баз_план'!P31</f>
        <v>0</v>
      </c>
      <c r="R31" s="90">
        <f t="shared" si="2"/>
        <v>0</v>
      </c>
      <c r="S31" s="91">
        <f t="shared" si="2"/>
        <v>0</v>
      </c>
      <c r="T31" s="95"/>
    </row>
    <row r="32" spans="1:20" ht="15.75" x14ac:dyDescent="0.25">
      <c r="A32" s="9">
        <v>22</v>
      </c>
      <c r="B32" s="49">
        <v>390250</v>
      </c>
      <c r="C32" s="50" t="s">
        <v>34</v>
      </c>
      <c r="D32" s="88">
        <f t="shared" si="1"/>
        <v>1207</v>
      </c>
      <c r="E32" s="89" t="e">
        <f t="shared" si="0"/>
        <v>#REF!</v>
      </c>
      <c r="F32" s="96">
        <f>'КС Баз_план'!F32</f>
        <v>0</v>
      </c>
      <c r="G32" s="97">
        <f>'КС Баз_план'!G32</f>
        <v>0</v>
      </c>
      <c r="H32" s="98">
        <f>'КС Баз_план'!H32</f>
        <v>0</v>
      </c>
      <c r="I32" s="99">
        <f>'КС Баз_план'!I32</f>
        <v>0</v>
      </c>
      <c r="J32" s="100">
        <f>'КС Баз_план'!J32</f>
        <v>1207</v>
      </c>
      <c r="K32" s="94" t="e">
        <f>'КС Баз_план'!K32-'КС Баз_план'!#REF!</f>
        <v>#REF!</v>
      </c>
      <c r="L32" s="101">
        <f>'КС Баз_план'!L32</f>
        <v>0</v>
      </c>
      <c r="M32" s="102">
        <f>'КС Баз_план'!M32</f>
        <v>0</v>
      </c>
      <c r="N32" s="101">
        <f>'КС Баз_план'!N32</f>
        <v>0</v>
      </c>
      <c r="O32" s="103">
        <f>'КС Баз_план'!O32</f>
        <v>0</v>
      </c>
      <c r="P32" s="104">
        <f>'КС Баз_план'!P32</f>
        <v>0</v>
      </c>
      <c r="R32" s="90">
        <f t="shared" si="2"/>
        <v>0</v>
      </c>
      <c r="S32" s="91">
        <f t="shared" si="2"/>
        <v>0</v>
      </c>
      <c r="T32" s="95"/>
    </row>
    <row r="33" spans="1:20" ht="15.75" x14ac:dyDescent="0.25">
      <c r="A33" s="9">
        <v>23</v>
      </c>
      <c r="B33" s="49">
        <v>390300</v>
      </c>
      <c r="C33" s="50" t="s">
        <v>35</v>
      </c>
      <c r="D33" s="88">
        <f t="shared" si="1"/>
        <v>1678</v>
      </c>
      <c r="E33" s="89" t="e">
        <f t="shared" si="0"/>
        <v>#REF!</v>
      </c>
      <c r="F33" s="96">
        <f>'КС Баз_план'!F33</f>
        <v>0</v>
      </c>
      <c r="G33" s="97">
        <f>'КС Баз_план'!G33</f>
        <v>0</v>
      </c>
      <c r="H33" s="98">
        <f>'КС Баз_план'!H33</f>
        <v>0</v>
      </c>
      <c r="I33" s="99">
        <f>'КС Баз_план'!I33</f>
        <v>0</v>
      </c>
      <c r="J33" s="100">
        <f>'КС Баз_план'!J33</f>
        <v>1678</v>
      </c>
      <c r="K33" s="94" t="e">
        <f>'КС Баз_план'!K33-'КС Баз_план'!#REF!</f>
        <v>#REF!</v>
      </c>
      <c r="L33" s="101">
        <f>'КС Баз_план'!L33</f>
        <v>0</v>
      </c>
      <c r="M33" s="102">
        <f>'КС Баз_план'!M33</f>
        <v>0</v>
      </c>
      <c r="N33" s="101">
        <f>'КС Баз_план'!N33</f>
        <v>0</v>
      </c>
      <c r="O33" s="103">
        <f>'КС Баз_план'!O33</f>
        <v>0</v>
      </c>
      <c r="P33" s="104">
        <f>'КС Баз_план'!P33</f>
        <v>0</v>
      </c>
      <c r="R33" s="90">
        <f t="shared" si="2"/>
        <v>0</v>
      </c>
      <c r="S33" s="91">
        <f t="shared" si="2"/>
        <v>0</v>
      </c>
      <c r="T33" s="95"/>
    </row>
    <row r="34" spans="1:20" ht="15.75" x14ac:dyDescent="0.25">
      <c r="A34" s="9">
        <v>24</v>
      </c>
      <c r="B34" s="49">
        <v>390480</v>
      </c>
      <c r="C34" s="50" t="s">
        <v>36</v>
      </c>
      <c r="D34" s="88">
        <f t="shared" si="1"/>
        <v>1691</v>
      </c>
      <c r="E34" s="89" t="e">
        <f t="shared" si="0"/>
        <v>#REF!</v>
      </c>
      <c r="F34" s="96">
        <f>'КС Баз_план'!F34</f>
        <v>0</v>
      </c>
      <c r="G34" s="97">
        <f>'КС Баз_план'!G34</f>
        <v>0</v>
      </c>
      <c r="H34" s="98">
        <f>'КС Баз_план'!H34</f>
        <v>0</v>
      </c>
      <c r="I34" s="99">
        <f>'КС Баз_план'!I34</f>
        <v>0</v>
      </c>
      <c r="J34" s="100">
        <f>'КС Баз_план'!J34</f>
        <v>1691</v>
      </c>
      <c r="K34" s="94" t="e">
        <f>'КС Баз_план'!K34-'КС Баз_план'!#REF!</f>
        <v>#REF!</v>
      </c>
      <c r="L34" s="101">
        <f>'КС Баз_план'!L34</f>
        <v>0</v>
      </c>
      <c r="M34" s="102">
        <f>'КС Баз_план'!M34</f>
        <v>0</v>
      </c>
      <c r="N34" s="101">
        <f>'КС Баз_план'!N34</f>
        <v>0</v>
      </c>
      <c r="O34" s="103">
        <f>'КС Баз_план'!O34</f>
        <v>0</v>
      </c>
      <c r="P34" s="104">
        <f>'КС Баз_план'!P34</f>
        <v>0</v>
      </c>
      <c r="R34" s="90">
        <f t="shared" si="2"/>
        <v>0</v>
      </c>
      <c r="S34" s="91">
        <f t="shared" si="2"/>
        <v>0</v>
      </c>
      <c r="T34" s="95"/>
    </row>
    <row r="35" spans="1:20" ht="15.75" x14ac:dyDescent="0.25">
      <c r="A35" s="9">
        <v>25</v>
      </c>
      <c r="B35" s="49">
        <v>390310</v>
      </c>
      <c r="C35" s="50" t="s">
        <v>37</v>
      </c>
      <c r="D35" s="88">
        <f t="shared" si="1"/>
        <v>1064</v>
      </c>
      <c r="E35" s="89" t="e">
        <f t="shared" si="0"/>
        <v>#REF!</v>
      </c>
      <c r="F35" s="96">
        <f>'КС Баз_план'!F35</f>
        <v>0</v>
      </c>
      <c r="G35" s="97">
        <f>'КС Баз_план'!G35</f>
        <v>0</v>
      </c>
      <c r="H35" s="98">
        <f>'КС Баз_план'!H35</f>
        <v>0</v>
      </c>
      <c r="I35" s="99">
        <f>'КС Баз_план'!I35</f>
        <v>0</v>
      </c>
      <c r="J35" s="100">
        <f>'КС Баз_план'!J35</f>
        <v>1064</v>
      </c>
      <c r="K35" s="94" t="e">
        <f>'КС Баз_план'!K35-'КС Баз_план'!#REF!</f>
        <v>#REF!</v>
      </c>
      <c r="L35" s="101">
        <f>'КС Баз_план'!L35</f>
        <v>0</v>
      </c>
      <c r="M35" s="102">
        <f>'КС Баз_план'!M35</f>
        <v>0</v>
      </c>
      <c r="N35" s="101">
        <f>'КС Баз_план'!N35</f>
        <v>0</v>
      </c>
      <c r="O35" s="103">
        <f>'КС Баз_план'!O35</f>
        <v>0</v>
      </c>
      <c r="P35" s="104">
        <f>'КС Баз_план'!P35</f>
        <v>0</v>
      </c>
      <c r="R35" s="90">
        <f t="shared" si="2"/>
        <v>0</v>
      </c>
      <c r="S35" s="91">
        <f t="shared" si="2"/>
        <v>0</v>
      </c>
      <c r="T35" s="95"/>
    </row>
    <row r="36" spans="1:20" ht="15.75" x14ac:dyDescent="0.25">
      <c r="A36" s="9">
        <v>26</v>
      </c>
      <c r="B36" s="49">
        <v>390320</v>
      </c>
      <c r="C36" s="50" t="s">
        <v>38</v>
      </c>
      <c r="D36" s="88">
        <f t="shared" si="1"/>
        <v>1692</v>
      </c>
      <c r="E36" s="89" t="e">
        <f t="shared" si="0"/>
        <v>#REF!</v>
      </c>
      <c r="F36" s="96">
        <f>'КС Баз_план'!F36</f>
        <v>0</v>
      </c>
      <c r="G36" s="97">
        <f>'КС Баз_план'!G36</f>
        <v>0</v>
      </c>
      <c r="H36" s="98">
        <f>'КС Баз_план'!H36</f>
        <v>0</v>
      </c>
      <c r="I36" s="99">
        <f>'КС Баз_план'!I36</f>
        <v>0</v>
      </c>
      <c r="J36" s="100">
        <f>'КС Баз_план'!J36</f>
        <v>1692</v>
      </c>
      <c r="K36" s="94" t="e">
        <f>'КС Баз_план'!K36-'КС Баз_план'!#REF!</f>
        <v>#REF!</v>
      </c>
      <c r="L36" s="101">
        <f>'КС Баз_план'!L36</f>
        <v>0</v>
      </c>
      <c r="M36" s="102">
        <f>'КС Баз_план'!M36</f>
        <v>0</v>
      </c>
      <c r="N36" s="101">
        <f>'КС Баз_план'!N36</f>
        <v>0</v>
      </c>
      <c r="O36" s="103">
        <f>'КС Баз_план'!O36</f>
        <v>0</v>
      </c>
      <c r="P36" s="104">
        <f>'КС Баз_план'!P36</f>
        <v>0</v>
      </c>
      <c r="R36" s="90">
        <f t="shared" si="2"/>
        <v>0</v>
      </c>
      <c r="S36" s="91">
        <f t="shared" si="2"/>
        <v>0</v>
      </c>
      <c r="T36" s="95"/>
    </row>
    <row r="37" spans="1:20" ht="15.75" x14ac:dyDescent="0.25">
      <c r="A37" s="9">
        <v>27</v>
      </c>
      <c r="B37" s="49">
        <v>390180</v>
      </c>
      <c r="C37" s="50" t="s">
        <v>39</v>
      </c>
      <c r="D37" s="88">
        <f t="shared" si="1"/>
        <v>2953</v>
      </c>
      <c r="E37" s="89" t="e">
        <f t="shared" si="0"/>
        <v>#REF!</v>
      </c>
      <c r="F37" s="96">
        <f>'КС Баз_план'!F37</f>
        <v>0</v>
      </c>
      <c r="G37" s="97">
        <f>'КС Баз_план'!G37</f>
        <v>0</v>
      </c>
      <c r="H37" s="98">
        <f>'КС Баз_план'!H37</f>
        <v>0</v>
      </c>
      <c r="I37" s="99">
        <f>'КС Баз_план'!I37</f>
        <v>0</v>
      </c>
      <c r="J37" s="100">
        <f>'КС Баз_план'!J37</f>
        <v>2953</v>
      </c>
      <c r="K37" s="94" t="e">
        <f>'КС Баз_план'!K37-'КС Баз_план'!#REF!</f>
        <v>#REF!</v>
      </c>
      <c r="L37" s="101">
        <f>'КС Баз_план'!L37</f>
        <v>0</v>
      </c>
      <c r="M37" s="102">
        <f>'КС Баз_план'!M37</f>
        <v>0</v>
      </c>
      <c r="N37" s="101">
        <f>'КС Баз_план'!N37</f>
        <v>0</v>
      </c>
      <c r="O37" s="103">
        <f>'КС Баз_план'!O37</f>
        <v>0</v>
      </c>
      <c r="P37" s="104">
        <f>'КС Баз_план'!P37</f>
        <v>0</v>
      </c>
      <c r="R37" s="90">
        <f t="shared" si="2"/>
        <v>0</v>
      </c>
      <c r="S37" s="91">
        <f t="shared" si="2"/>
        <v>0</v>
      </c>
      <c r="T37" s="95"/>
    </row>
    <row r="38" spans="1:20" ht="15.75" x14ac:dyDescent="0.25">
      <c r="A38" s="9">
        <v>28</v>
      </c>
      <c r="B38" s="49">
        <v>390270</v>
      </c>
      <c r="C38" s="50" t="s">
        <v>40</v>
      </c>
      <c r="D38" s="88">
        <f t="shared" si="1"/>
        <v>1714</v>
      </c>
      <c r="E38" s="89" t="e">
        <f t="shared" si="0"/>
        <v>#REF!</v>
      </c>
      <c r="F38" s="96">
        <f>'КС Баз_план'!F38</f>
        <v>0</v>
      </c>
      <c r="G38" s="97">
        <f>'КС Баз_план'!G38</f>
        <v>0</v>
      </c>
      <c r="H38" s="98">
        <f>'КС Баз_план'!H38</f>
        <v>0</v>
      </c>
      <c r="I38" s="99">
        <f>'КС Баз_план'!I38</f>
        <v>0</v>
      </c>
      <c r="J38" s="100">
        <f>'КС Баз_план'!J38</f>
        <v>1714</v>
      </c>
      <c r="K38" s="94" t="e">
        <f>'КС Баз_план'!K38-'КС Баз_план'!#REF!</f>
        <v>#REF!</v>
      </c>
      <c r="L38" s="101">
        <f>'КС Баз_план'!L38</f>
        <v>0</v>
      </c>
      <c r="M38" s="102">
        <f>'КС Баз_план'!M38</f>
        <v>0</v>
      </c>
      <c r="N38" s="101">
        <f>'КС Баз_план'!N38</f>
        <v>0</v>
      </c>
      <c r="O38" s="103">
        <f>'КС Баз_план'!O38</f>
        <v>0</v>
      </c>
      <c r="P38" s="104">
        <f>'КС Баз_план'!P38</f>
        <v>0</v>
      </c>
      <c r="R38" s="90">
        <f t="shared" si="2"/>
        <v>0</v>
      </c>
      <c r="S38" s="91">
        <f t="shared" si="2"/>
        <v>0</v>
      </c>
      <c r="T38" s="95"/>
    </row>
    <row r="39" spans="1:20" ht="15.75" x14ac:dyDescent="0.25">
      <c r="A39" s="9">
        <v>29</v>
      </c>
      <c r="B39" s="49">
        <v>390190</v>
      </c>
      <c r="C39" s="50" t="s">
        <v>41</v>
      </c>
      <c r="D39" s="88">
        <f t="shared" si="1"/>
        <v>5341</v>
      </c>
      <c r="E39" s="89" t="e">
        <f t="shared" si="0"/>
        <v>#REF!</v>
      </c>
      <c r="F39" s="96">
        <f>'КС Баз_план'!F39</f>
        <v>0</v>
      </c>
      <c r="G39" s="97">
        <f>'КС Баз_план'!G39</f>
        <v>0</v>
      </c>
      <c r="H39" s="98">
        <f>'КС Баз_план'!H39</f>
        <v>0</v>
      </c>
      <c r="I39" s="99">
        <f>'КС Баз_план'!I39</f>
        <v>0</v>
      </c>
      <c r="J39" s="100">
        <f>'КС Баз_план'!J39</f>
        <v>5341</v>
      </c>
      <c r="K39" s="94" t="e">
        <f>'КС Баз_план'!K39-'КС Баз_план'!#REF!</f>
        <v>#REF!</v>
      </c>
      <c r="L39" s="101">
        <f>'КС Баз_план'!L39</f>
        <v>0</v>
      </c>
      <c r="M39" s="102">
        <f>'КС Баз_план'!M39</f>
        <v>0</v>
      </c>
      <c r="N39" s="101">
        <f>'КС Баз_план'!N39</f>
        <v>0</v>
      </c>
      <c r="O39" s="103">
        <f>'КС Баз_план'!O39</f>
        <v>0</v>
      </c>
      <c r="P39" s="104">
        <f>'КС Баз_план'!P39</f>
        <v>0</v>
      </c>
      <c r="R39" s="90">
        <f t="shared" si="2"/>
        <v>0</v>
      </c>
      <c r="S39" s="91">
        <f t="shared" si="2"/>
        <v>0</v>
      </c>
      <c r="T39" s="95"/>
    </row>
    <row r="40" spans="1:20" ht="15.75" x14ac:dyDescent="0.25">
      <c r="A40" s="9">
        <v>30</v>
      </c>
      <c r="B40" s="49">
        <v>390285</v>
      </c>
      <c r="C40" s="50" t="s">
        <v>42</v>
      </c>
      <c r="D40" s="88">
        <f t="shared" si="1"/>
        <v>1539</v>
      </c>
      <c r="E40" s="89" t="e">
        <f t="shared" si="0"/>
        <v>#REF!</v>
      </c>
      <c r="F40" s="96">
        <f>'КС Баз_план'!F40</f>
        <v>0</v>
      </c>
      <c r="G40" s="97">
        <f>'КС Баз_план'!G40</f>
        <v>0</v>
      </c>
      <c r="H40" s="98">
        <f>'КС Баз_план'!H40</f>
        <v>0</v>
      </c>
      <c r="I40" s="99">
        <f>'КС Баз_план'!I40</f>
        <v>0</v>
      </c>
      <c r="J40" s="100">
        <f>'КС Баз_план'!J40</f>
        <v>1539</v>
      </c>
      <c r="K40" s="94" t="e">
        <f>'КС Баз_план'!K40-'КС Баз_план'!#REF!</f>
        <v>#REF!</v>
      </c>
      <c r="L40" s="101">
        <f>'КС Баз_план'!L40</f>
        <v>0</v>
      </c>
      <c r="M40" s="102">
        <f>'КС Баз_план'!M40</f>
        <v>0</v>
      </c>
      <c r="N40" s="101">
        <f>'КС Баз_план'!N40</f>
        <v>0</v>
      </c>
      <c r="O40" s="103">
        <f>'КС Баз_план'!O40</f>
        <v>0</v>
      </c>
      <c r="P40" s="104">
        <f>'КС Баз_план'!P40</f>
        <v>0</v>
      </c>
      <c r="R40" s="90">
        <f t="shared" si="2"/>
        <v>0</v>
      </c>
      <c r="S40" s="91">
        <f t="shared" si="2"/>
        <v>0</v>
      </c>
      <c r="T40" s="95"/>
    </row>
    <row r="41" spans="1:20" ht="15.75" x14ac:dyDescent="0.25">
      <c r="A41" s="9">
        <v>31</v>
      </c>
      <c r="B41" s="49">
        <v>390280</v>
      </c>
      <c r="C41" s="50" t="s">
        <v>43</v>
      </c>
      <c r="D41" s="88">
        <f t="shared" si="1"/>
        <v>4755</v>
      </c>
      <c r="E41" s="89" t="e">
        <f t="shared" si="0"/>
        <v>#REF!</v>
      </c>
      <c r="F41" s="96">
        <f>'КС Баз_план'!F41</f>
        <v>0</v>
      </c>
      <c r="G41" s="97">
        <f>'КС Баз_план'!G41</f>
        <v>0</v>
      </c>
      <c r="H41" s="98">
        <f>'КС Баз_план'!H41</f>
        <v>0</v>
      </c>
      <c r="I41" s="99">
        <f>'КС Баз_план'!I41</f>
        <v>0</v>
      </c>
      <c r="J41" s="100">
        <f>'КС Баз_план'!J41</f>
        <v>4755</v>
      </c>
      <c r="K41" s="94" t="e">
        <f>'КС Баз_план'!K41-'КС Баз_план'!#REF!</f>
        <v>#REF!</v>
      </c>
      <c r="L41" s="101">
        <f>'КС Баз_план'!L41</f>
        <v>0</v>
      </c>
      <c r="M41" s="102">
        <f>'КС Баз_план'!M41</f>
        <v>0</v>
      </c>
      <c r="N41" s="101">
        <f>'КС Баз_план'!N41</f>
        <v>0</v>
      </c>
      <c r="O41" s="103">
        <f>'КС Баз_план'!O41</f>
        <v>0</v>
      </c>
      <c r="P41" s="104">
        <f>'КС Баз_план'!P41</f>
        <v>0</v>
      </c>
      <c r="R41" s="90">
        <f t="shared" si="2"/>
        <v>0</v>
      </c>
      <c r="S41" s="91">
        <f t="shared" si="2"/>
        <v>0</v>
      </c>
      <c r="T41" s="95"/>
    </row>
    <row r="42" spans="1:20" ht="15.75" x14ac:dyDescent="0.25">
      <c r="A42" s="9">
        <v>32</v>
      </c>
      <c r="B42" s="49">
        <v>391610</v>
      </c>
      <c r="C42" s="50" t="s">
        <v>44</v>
      </c>
      <c r="D42" s="88">
        <f t="shared" si="1"/>
        <v>2176</v>
      </c>
      <c r="E42" s="89" t="e">
        <f t="shared" si="0"/>
        <v>#REF!</v>
      </c>
      <c r="F42" s="96">
        <f>'КС Баз_план'!F42</f>
        <v>1319</v>
      </c>
      <c r="G42" s="97">
        <f>'КС Баз_план'!G42</f>
        <v>285976.01800000004</v>
      </c>
      <c r="H42" s="98">
        <f>'КС Баз_план'!H42</f>
        <v>0</v>
      </c>
      <c r="I42" s="99">
        <f>'КС Баз_план'!I42</f>
        <v>0</v>
      </c>
      <c r="J42" s="100">
        <f>'КС Баз_план'!J42</f>
        <v>857</v>
      </c>
      <c r="K42" s="94" t="e">
        <f>'КС Баз_план'!K42-'КС Баз_план'!#REF!</f>
        <v>#REF!</v>
      </c>
      <c r="L42" s="101">
        <f>'КС Баз_план'!L42</f>
        <v>0</v>
      </c>
      <c r="M42" s="102">
        <f>'КС Баз_план'!M42</f>
        <v>0</v>
      </c>
      <c r="N42" s="101">
        <f>'КС Баз_план'!N42</f>
        <v>0</v>
      </c>
      <c r="O42" s="103">
        <f>'КС Баз_план'!O42</f>
        <v>0</v>
      </c>
      <c r="P42" s="104">
        <f>'КС Баз_план'!P42</f>
        <v>0</v>
      </c>
      <c r="R42" s="90">
        <f t="shared" si="2"/>
        <v>0</v>
      </c>
      <c r="S42" s="91">
        <f t="shared" si="2"/>
        <v>0</v>
      </c>
      <c r="T42" s="95"/>
    </row>
    <row r="43" spans="1:20" ht="15.75" x14ac:dyDescent="0.25">
      <c r="A43" s="9">
        <v>33</v>
      </c>
      <c r="B43" s="49">
        <v>390600</v>
      </c>
      <c r="C43" s="50" t="s">
        <v>66</v>
      </c>
      <c r="D43" s="88">
        <f t="shared" si="1"/>
        <v>503</v>
      </c>
      <c r="E43" s="89" t="e">
        <f>G43+K43+P43</f>
        <v>#REF!</v>
      </c>
      <c r="F43" s="96">
        <f>'КС Баз_план'!F43</f>
        <v>10</v>
      </c>
      <c r="G43" s="97">
        <f>'КС Баз_план'!G43</f>
        <v>1997.9059999999999</v>
      </c>
      <c r="H43" s="98">
        <f>'КС Баз_план'!H43</f>
        <v>0</v>
      </c>
      <c r="I43" s="99">
        <f>'КС Баз_план'!I43</f>
        <v>0</v>
      </c>
      <c r="J43" s="100">
        <f>'КС Баз_план'!J43</f>
        <v>493</v>
      </c>
      <c r="K43" s="94" t="e">
        <f>'КС Баз_план'!K43-'КС Баз_план'!#REF!</f>
        <v>#REF!</v>
      </c>
      <c r="L43" s="101">
        <f>'КС Баз_план'!L43</f>
        <v>0</v>
      </c>
      <c r="M43" s="102">
        <f>'КС Баз_план'!M43</f>
        <v>0</v>
      </c>
      <c r="N43" s="101">
        <f>'КС Баз_план'!N43</f>
        <v>0</v>
      </c>
      <c r="O43" s="103">
        <f>'КС Баз_план'!O43</f>
        <v>0</v>
      </c>
      <c r="P43" s="104">
        <f>'КС Баз_план'!P43</f>
        <v>0</v>
      </c>
      <c r="R43" s="90">
        <f t="shared" si="2"/>
        <v>0</v>
      </c>
      <c r="S43" s="91">
        <f t="shared" si="2"/>
        <v>0</v>
      </c>
      <c r="T43" s="95"/>
    </row>
    <row r="44" spans="1:20" ht="15.75" x14ac:dyDescent="0.25">
      <c r="A44" s="9">
        <v>34</v>
      </c>
      <c r="B44" s="49">
        <v>390700</v>
      </c>
      <c r="C44" s="50" t="s">
        <v>45</v>
      </c>
      <c r="D44" s="88">
        <f t="shared" si="1"/>
        <v>51</v>
      </c>
      <c r="E44" s="89" t="e">
        <f t="shared" si="0"/>
        <v>#REF!</v>
      </c>
      <c r="F44" s="96">
        <f>'КС Баз_план'!F44</f>
        <v>0</v>
      </c>
      <c r="G44" s="97">
        <f>'КС Баз_план'!G44</f>
        <v>0</v>
      </c>
      <c r="H44" s="98">
        <f>'КС Баз_план'!H44</f>
        <v>0</v>
      </c>
      <c r="I44" s="99">
        <f>'КС Баз_план'!I44</f>
        <v>0</v>
      </c>
      <c r="J44" s="100">
        <f>'КС Баз_план'!J44</f>
        <v>51</v>
      </c>
      <c r="K44" s="94" t="e">
        <f>'КС Баз_план'!K44-'КС Баз_план'!#REF!</f>
        <v>#REF!</v>
      </c>
      <c r="L44" s="101">
        <f>'КС Баз_план'!L44</f>
        <v>0</v>
      </c>
      <c r="M44" s="102">
        <f>'КС Баз_план'!M44</f>
        <v>0</v>
      </c>
      <c r="N44" s="101">
        <f>'КС Баз_план'!N44</f>
        <v>0</v>
      </c>
      <c r="O44" s="103">
        <f>'КС Баз_план'!O44</f>
        <v>0</v>
      </c>
      <c r="P44" s="104">
        <f>'КС Баз_план'!P44</f>
        <v>0</v>
      </c>
      <c r="R44" s="90">
        <f t="shared" si="2"/>
        <v>0</v>
      </c>
      <c r="S44" s="91">
        <f t="shared" si="2"/>
        <v>0</v>
      </c>
      <c r="T44" s="95"/>
    </row>
    <row r="45" spans="1:20" ht="15.75" x14ac:dyDescent="0.25">
      <c r="A45" s="9">
        <v>35</v>
      </c>
      <c r="B45" s="49">
        <v>390340</v>
      </c>
      <c r="C45" s="50" t="s">
        <v>46</v>
      </c>
      <c r="D45" s="88">
        <f t="shared" si="1"/>
        <v>827</v>
      </c>
      <c r="E45" s="89" t="e">
        <f t="shared" si="0"/>
        <v>#REF!</v>
      </c>
      <c r="F45" s="96">
        <f>'КС Баз_план'!F45</f>
        <v>0</v>
      </c>
      <c r="G45" s="97">
        <f>'КС Баз_план'!G45</f>
        <v>0</v>
      </c>
      <c r="H45" s="98">
        <f>'КС Баз_план'!H45</f>
        <v>0</v>
      </c>
      <c r="I45" s="99">
        <f>'КС Баз_план'!I45</f>
        <v>0</v>
      </c>
      <c r="J45" s="100">
        <f>'КС Баз_план'!J45</f>
        <v>827</v>
      </c>
      <c r="K45" s="94" t="e">
        <f>'КС Баз_план'!K45-'КС Баз_план'!#REF!</f>
        <v>#REF!</v>
      </c>
      <c r="L45" s="101">
        <f>'КС Баз_план'!L45</f>
        <v>0</v>
      </c>
      <c r="M45" s="102">
        <f>'КС Баз_план'!M45</f>
        <v>0</v>
      </c>
      <c r="N45" s="101">
        <f>'КС Баз_план'!N45</f>
        <v>0</v>
      </c>
      <c r="O45" s="103">
        <f>'КС Баз_план'!O45</f>
        <v>0</v>
      </c>
      <c r="P45" s="104">
        <f>'КС Баз_план'!P45</f>
        <v>0</v>
      </c>
      <c r="R45" s="90">
        <f t="shared" si="2"/>
        <v>0</v>
      </c>
      <c r="S45" s="91">
        <f t="shared" si="2"/>
        <v>0</v>
      </c>
      <c r="T45" s="95"/>
    </row>
    <row r="46" spans="1:20" ht="15.75" x14ac:dyDescent="0.25">
      <c r="A46" s="9">
        <v>36</v>
      </c>
      <c r="B46" s="49">
        <v>390771</v>
      </c>
      <c r="C46" s="50" t="s">
        <v>47</v>
      </c>
      <c r="D46" s="88">
        <f t="shared" si="1"/>
        <v>1843</v>
      </c>
      <c r="E46" s="89" t="e">
        <f t="shared" si="0"/>
        <v>#REF!</v>
      </c>
      <c r="F46" s="96">
        <f>'КС Баз_план'!F46</f>
        <v>0</v>
      </c>
      <c r="G46" s="97">
        <f>'КС Баз_план'!G46</f>
        <v>0</v>
      </c>
      <c r="H46" s="98">
        <f>'КС Баз_план'!H46</f>
        <v>0</v>
      </c>
      <c r="I46" s="99">
        <f>'КС Баз_план'!I46</f>
        <v>0</v>
      </c>
      <c r="J46" s="100">
        <f>'КС Баз_план'!J46</f>
        <v>1843</v>
      </c>
      <c r="K46" s="94" t="e">
        <f>'КС Баз_план'!K46-'КС Баз_план'!#REF!</f>
        <v>#REF!</v>
      </c>
      <c r="L46" s="101">
        <f>'КС Баз_план'!L46</f>
        <v>0</v>
      </c>
      <c r="M46" s="102">
        <f>'КС Баз_план'!M46</f>
        <v>0</v>
      </c>
      <c r="N46" s="101">
        <f>'КС Баз_план'!N46</f>
        <v>1843</v>
      </c>
      <c r="O46" s="103">
        <f>'КС Баз_план'!O46</f>
        <v>52610.795599999998</v>
      </c>
      <c r="P46" s="104">
        <f>'КС Баз_план'!P46</f>
        <v>0</v>
      </c>
      <c r="R46" s="90">
        <f t="shared" si="2"/>
        <v>0</v>
      </c>
      <c r="S46" s="91">
        <f t="shared" si="2"/>
        <v>0</v>
      </c>
      <c r="T46" s="95"/>
    </row>
    <row r="47" spans="1:20" ht="15.75" x14ac:dyDescent="0.25">
      <c r="A47" s="9">
        <v>37</v>
      </c>
      <c r="B47" s="49">
        <v>390004</v>
      </c>
      <c r="C47" s="50" t="s">
        <v>67</v>
      </c>
      <c r="D47" s="88">
        <f t="shared" si="1"/>
        <v>5</v>
      </c>
      <c r="E47" s="89" t="e">
        <f t="shared" si="0"/>
        <v>#REF!</v>
      </c>
      <c r="F47" s="96">
        <f>'КС Баз_план'!F47</f>
        <v>0</v>
      </c>
      <c r="G47" s="97">
        <f>'КС Баз_план'!G47</f>
        <v>0</v>
      </c>
      <c r="H47" s="98">
        <f>'КС Баз_план'!H47</f>
        <v>0</v>
      </c>
      <c r="I47" s="99">
        <f>'КС Баз_план'!I47</f>
        <v>0</v>
      </c>
      <c r="J47" s="100">
        <f>'КС Баз_план'!J47</f>
        <v>5</v>
      </c>
      <c r="K47" s="94" t="e">
        <f>'КС Баз_план'!K47-'КС Баз_план'!#REF!</f>
        <v>#REF!</v>
      </c>
      <c r="L47" s="101">
        <f>'КС Баз_план'!L47</f>
        <v>0</v>
      </c>
      <c r="M47" s="102">
        <f>'КС Баз_план'!M47</f>
        <v>0</v>
      </c>
      <c r="N47" s="101">
        <f>'КС Баз_план'!N47</f>
        <v>0</v>
      </c>
      <c r="O47" s="103">
        <f>'КС Баз_план'!O47</f>
        <v>0</v>
      </c>
      <c r="P47" s="104">
        <f>'КС Баз_план'!P47</f>
        <v>0</v>
      </c>
      <c r="R47" s="90">
        <f t="shared" si="2"/>
        <v>0</v>
      </c>
      <c r="S47" s="91">
        <f t="shared" si="2"/>
        <v>0</v>
      </c>
      <c r="T47" s="95"/>
    </row>
    <row r="48" spans="1:20" ht="15.75" x14ac:dyDescent="0.25">
      <c r="A48" s="9">
        <v>38</v>
      </c>
      <c r="B48" s="49">
        <v>390006</v>
      </c>
      <c r="C48" s="50" t="s">
        <v>65</v>
      </c>
      <c r="D48" s="88">
        <f t="shared" si="1"/>
        <v>0</v>
      </c>
      <c r="E48" s="89" t="e">
        <f t="shared" si="0"/>
        <v>#REF!</v>
      </c>
      <c r="F48" s="96">
        <f>'КС Баз_план'!F48</f>
        <v>0</v>
      </c>
      <c r="G48" s="97">
        <f>'КС Баз_план'!G48</f>
        <v>0</v>
      </c>
      <c r="H48" s="98">
        <f>'КС Баз_план'!H48</f>
        <v>0</v>
      </c>
      <c r="I48" s="99">
        <f>'КС Баз_план'!I48</f>
        <v>0</v>
      </c>
      <c r="J48" s="100">
        <f>'КС Баз_план'!J48</f>
        <v>0</v>
      </c>
      <c r="K48" s="94" t="e">
        <f>'КС Баз_план'!K48-'КС Баз_план'!#REF!</f>
        <v>#REF!</v>
      </c>
      <c r="L48" s="101">
        <f>'КС Баз_план'!L48</f>
        <v>0</v>
      </c>
      <c r="M48" s="102">
        <f>'КС Баз_план'!M48</f>
        <v>0</v>
      </c>
      <c r="N48" s="101">
        <f>'КС Баз_план'!N48</f>
        <v>0</v>
      </c>
      <c r="O48" s="103">
        <f>'КС Баз_план'!O48</f>
        <v>0</v>
      </c>
      <c r="P48" s="104">
        <f>'КС Баз_план'!P48</f>
        <v>0</v>
      </c>
      <c r="R48" s="90">
        <f t="shared" si="2"/>
        <v>0</v>
      </c>
      <c r="S48" s="91">
        <f t="shared" si="2"/>
        <v>0</v>
      </c>
      <c r="T48" s="95"/>
    </row>
    <row r="49" spans="1:20" ht="24.75" hidden="1" customHeight="1" x14ac:dyDescent="0.25">
      <c r="A49" s="9"/>
      <c r="B49" s="51"/>
      <c r="C49" s="52"/>
      <c r="D49" s="92"/>
      <c r="E49" s="93"/>
      <c r="F49" s="11"/>
      <c r="G49" s="12"/>
      <c r="H49" s="13"/>
      <c r="I49" s="14"/>
      <c r="J49" s="10"/>
      <c r="K49" s="54"/>
      <c r="L49" s="15"/>
      <c r="M49" s="16"/>
      <c r="N49" s="15"/>
      <c r="O49" s="16"/>
      <c r="P49" s="17"/>
      <c r="R49" s="90">
        <f t="shared" si="2"/>
        <v>0</v>
      </c>
      <c r="S49" s="91">
        <f t="shared" si="2"/>
        <v>0</v>
      </c>
      <c r="T49" s="95"/>
    </row>
    <row r="50" spans="1:20" ht="24.75" hidden="1" customHeight="1" x14ac:dyDescent="0.25">
      <c r="A50" s="9"/>
      <c r="B50" s="51"/>
      <c r="C50" s="52"/>
      <c r="D50" s="92"/>
      <c r="E50" s="93"/>
      <c r="F50" s="11"/>
      <c r="G50" s="12"/>
      <c r="H50" s="13"/>
      <c r="I50" s="14"/>
      <c r="J50" s="10"/>
      <c r="K50" s="54"/>
      <c r="L50" s="15"/>
      <c r="M50" s="16"/>
      <c r="N50" s="15"/>
      <c r="O50" s="16"/>
      <c r="P50" s="17"/>
      <c r="R50" s="90">
        <f t="shared" si="2"/>
        <v>0</v>
      </c>
      <c r="S50" s="91">
        <f t="shared" si="2"/>
        <v>0</v>
      </c>
      <c r="T50" s="95"/>
    </row>
    <row r="51" spans="1:20" s="23" customFormat="1" ht="15.75" x14ac:dyDescent="0.25">
      <c r="A51" s="18"/>
      <c r="B51" s="19"/>
      <c r="C51" s="55" t="s">
        <v>70</v>
      </c>
      <c r="D51" s="56">
        <f t="shared" ref="D51:P51" si="4">SUM(D13:D50)</f>
        <v>116303</v>
      </c>
      <c r="E51" s="57" t="e">
        <f t="shared" si="4"/>
        <v>#REF!</v>
      </c>
      <c r="F51" s="56">
        <f t="shared" si="4"/>
        <v>2292</v>
      </c>
      <c r="G51" s="58">
        <f t="shared" si="4"/>
        <v>494148.511</v>
      </c>
      <c r="H51" s="59">
        <f t="shared" si="4"/>
        <v>33</v>
      </c>
      <c r="I51" s="60">
        <f t="shared" si="4"/>
        <v>7288.38</v>
      </c>
      <c r="J51" s="56">
        <f t="shared" si="4"/>
        <v>114011</v>
      </c>
      <c r="K51" s="57" t="e">
        <f t="shared" si="4"/>
        <v>#REF!</v>
      </c>
      <c r="L51" s="61">
        <f t="shared" si="4"/>
        <v>1448</v>
      </c>
      <c r="M51" s="57">
        <f t="shared" si="4"/>
        <v>147100.29999999999</v>
      </c>
      <c r="N51" s="56">
        <f t="shared" si="4"/>
        <v>5497</v>
      </c>
      <c r="O51" s="57">
        <f t="shared" si="4"/>
        <v>239139.97999999998</v>
      </c>
      <c r="P51" s="62">
        <f t="shared" si="4"/>
        <v>1425.3657499999999</v>
      </c>
      <c r="R51" s="20">
        <f>SUM(R11:R50)</f>
        <v>7146</v>
      </c>
      <c r="S51" s="21">
        <f>SUM(S11:S50)</f>
        <v>741542.80082</v>
      </c>
      <c r="T51" s="41">
        <f>S51/R51</f>
        <v>103.77033316820599</v>
      </c>
    </row>
    <row r="52" spans="1:20" s="26" customFormat="1" ht="15.75" x14ac:dyDescent="0.25">
      <c r="A52" s="24"/>
      <c r="B52" s="25"/>
      <c r="C52" s="106" t="s">
        <v>71</v>
      </c>
      <c r="D52" s="107">
        <f>N52</f>
        <v>1717</v>
      </c>
      <c r="E52" s="108">
        <f>O52</f>
        <v>63685.24000000002</v>
      </c>
      <c r="F52" s="107"/>
      <c r="G52" s="109"/>
      <c r="H52" s="110"/>
      <c r="I52" s="111"/>
      <c r="J52" s="107"/>
      <c r="K52" s="108"/>
      <c r="L52" s="112"/>
      <c r="M52" s="108"/>
      <c r="N52" s="107">
        <v>1717</v>
      </c>
      <c r="O52" s="108">
        <v>63685.24000000002</v>
      </c>
      <c r="P52" s="113"/>
    </row>
    <row r="53" spans="1:20" s="29" customFormat="1" ht="15.75" x14ac:dyDescent="0.25">
      <c r="A53" s="27"/>
      <c r="B53" s="28"/>
      <c r="C53" s="55" t="s">
        <v>72</v>
      </c>
      <c r="D53" s="56">
        <f>D51+D52</f>
        <v>118020</v>
      </c>
      <c r="E53" s="57" t="e">
        <f>E51+E52</f>
        <v>#REF!</v>
      </c>
      <c r="F53" s="56"/>
      <c r="G53" s="58"/>
      <c r="H53" s="59"/>
      <c r="I53" s="60"/>
      <c r="J53" s="56"/>
      <c r="K53" s="57"/>
      <c r="L53" s="61"/>
      <c r="M53" s="57"/>
      <c r="N53" s="56">
        <f>N51+N52</f>
        <v>7214</v>
      </c>
      <c r="O53" s="57">
        <f>O51+O52</f>
        <v>302825.21999999997</v>
      </c>
      <c r="P53" s="62"/>
    </row>
    <row r="54" spans="1:20" s="33" customFormat="1" ht="15.75" x14ac:dyDescent="0.25">
      <c r="A54" s="30"/>
      <c r="B54" s="31"/>
      <c r="C54" s="63" t="s">
        <v>48</v>
      </c>
      <c r="D54" s="64">
        <f>11321+N54</f>
        <v>11426</v>
      </c>
      <c r="E54" s="65">
        <f>452288.5+O54</f>
        <v>456834.4</v>
      </c>
      <c r="F54" s="66"/>
      <c r="G54" s="66"/>
      <c r="H54" s="67"/>
      <c r="I54" s="67"/>
      <c r="J54" s="64"/>
      <c r="K54" s="65"/>
      <c r="L54" s="68"/>
      <c r="M54" s="65"/>
      <c r="N54" s="64">
        <v>105</v>
      </c>
      <c r="O54" s="65">
        <v>4545.8999999999996</v>
      </c>
      <c r="P54" s="69"/>
      <c r="Q54" s="23"/>
    </row>
    <row r="55" spans="1:20" ht="15.75" x14ac:dyDescent="0.25">
      <c r="C55" s="70" t="s">
        <v>49</v>
      </c>
      <c r="D55" s="71">
        <f>D56-D54-D53</f>
        <v>46070</v>
      </c>
      <c r="E55" s="71" t="e">
        <f>E56-E54-E53</f>
        <v>#REF!</v>
      </c>
      <c r="F55" s="73"/>
      <c r="G55" s="73"/>
      <c r="H55" s="74"/>
      <c r="I55" s="74"/>
      <c r="J55" s="71"/>
      <c r="K55" s="72"/>
      <c r="L55" s="75"/>
      <c r="M55" s="72"/>
      <c r="N55" s="71">
        <f>N56-N54-N53</f>
        <v>-1717</v>
      </c>
      <c r="O55" s="71">
        <f>O56-O54-O53</f>
        <v>-63685.239999999962</v>
      </c>
      <c r="P55" s="76"/>
      <c r="Q55" s="33"/>
    </row>
    <row r="56" spans="1:20" ht="15.75" x14ac:dyDescent="0.25">
      <c r="C56" s="77" t="s">
        <v>50</v>
      </c>
      <c r="D56" s="78">
        <f>169914+N56</f>
        <v>175516</v>
      </c>
      <c r="E56" s="79">
        <f>6788319.17+O56</f>
        <v>7032005.0499999998</v>
      </c>
      <c r="F56" s="78"/>
      <c r="G56" s="80"/>
      <c r="H56" s="81"/>
      <c r="I56" s="81"/>
      <c r="J56" s="78"/>
      <c r="K56" s="79"/>
      <c r="L56" s="82"/>
      <c r="M56" s="79"/>
      <c r="N56" s="83">
        <v>5602</v>
      </c>
      <c r="O56" s="79">
        <v>243685.88</v>
      </c>
      <c r="P56" s="84"/>
    </row>
    <row r="57" spans="1:20" ht="24.75" customHeight="1" x14ac:dyDescent="0.25">
      <c r="C57" s="1" t="s">
        <v>54</v>
      </c>
      <c r="L57" s="44">
        <f>H51+L51</f>
        <v>1481</v>
      </c>
      <c r="M57" s="45">
        <f>I51+M51</f>
        <v>154388.68</v>
      </c>
    </row>
    <row r="58" spans="1:20" ht="24.75" customHeight="1" x14ac:dyDescent="0.25">
      <c r="D58" s="87"/>
      <c r="E58" s="87"/>
    </row>
    <row r="59" spans="1:20" ht="24.75" customHeight="1" x14ac:dyDescent="0.25">
      <c r="C59" s="1" t="s">
        <v>58</v>
      </c>
      <c r="E59" s="4" t="e">
        <f>E51-P51</f>
        <v>#REF!</v>
      </c>
    </row>
    <row r="60" spans="1:20" ht="24.75" customHeight="1" x14ac:dyDescent="0.25">
      <c r="E60" s="3"/>
      <c r="F60" s="5"/>
      <c r="G60" s="5"/>
      <c r="H60" s="3"/>
      <c r="I60" s="6"/>
      <c r="J60" s="7"/>
      <c r="K60" s="7"/>
      <c r="N60" s="1"/>
      <c r="O60" s="1"/>
    </row>
  </sheetData>
  <autoFilter ref="A9:P54" xr:uid="{00000000-0009-0000-0000-000000000000}"/>
  <mergeCells count="16">
    <mergeCell ref="R8:T8"/>
    <mergeCell ref="A4:P4"/>
    <mergeCell ref="A5:P5"/>
    <mergeCell ref="A6:P6"/>
    <mergeCell ref="A7:A9"/>
    <mergeCell ref="B7:B9"/>
    <mergeCell ref="C7:C9"/>
    <mergeCell ref="D7:E8"/>
    <mergeCell ref="F7:I7"/>
    <mergeCell ref="J7:O7"/>
    <mergeCell ref="P7:P8"/>
    <mergeCell ref="F8:G8"/>
    <mergeCell ref="H8:I8"/>
    <mergeCell ref="J8:K8"/>
    <mergeCell ref="L8:M8"/>
    <mergeCell ref="N8:O8"/>
  </mergeCells>
  <pageMargins left="0.78740157480314965" right="0.39370078740157483" top="0.39370078740157483" bottom="0.39370078740157483" header="0" footer="0"/>
  <pageSetup paperSize="9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B478E-3685-47E0-8344-6E7748249063}">
  <sheetPr>
    <pageSetUpPr fitToPage="1"/>
  </sheetPr>
  <dimension ref="A1:P62"/>
  <sheetViews>
    <sheetView tabSelected="1" view="pageBreakPreview" zoomScale="72" zoomScaleNormal="72" zoomScaleSheetLayoutView="72" workbookViewId="0">
      <selection activeCell="P1" sqref="P1"/>
    </sheetView>
  </sheetViews>
  <sheetFormatPr defaultColWidth="9.140625" defaultRowHeight="18.75" customHeight="1" x14ac:dyDescent="0.25"/>
  <cols>
    <col min="1" max="1" width="8.42578125" style="1" customWidth="1"/>
    <col min="2" max="2" width="9.140625" style="2" hidden="1" customWidth="1"/>
    <col min="3" max="3" width="50.28515625" style="1" customWidth="1"/>
    <col min="4" max="4" width="16.5703125" style="3" customWidth="1"/>
    <col min="5" max="5" width="16.140625" style="4" customWidth="1"/>
    <col min="6" max="6" width="8.7109375" style="3" customWidth="1"/>
    <col min="7" max="7" width="17.42578125" style="3" customWidth="1"/>
    <col min="8" max="8" width="8" style="5" customWidth="1"/>
    <col min="9" max="9" width="17" style="5" customWidth="1"/>
    <col min="10" max="10" width="9.85546875" style="3" customWidth="1"/>
    <col min="11" max="11" width="16.42578125" style="6" customWidth="1"/>
    <col min="12" max="12" width="10.7109375" style="7" customWidth="1"/>
    <col min="13" max="13" width="13.140625" style="7" customWidth="1"/>
    <col min="14" max="14" width="10.42578125" style="7" customWidth="1"/>
    <col min="15" max="15" width="15.5703125" style="7" customWidth="1"/>
    <col min="16" max="16" width="16.140625" style="1" customWidth="1"/>
    <col min="17" max="16384" width="9.140625" style="1"/>
  </cols>
  <sheetData>
    <row r="1" spans="1:16" ht="18.75" customHeight="1" x14ac:dyDescent="0.25">
      <c r="P1" s="178" t="s">
        <v>134</v>
      </c>
    </row>
    <row r="2" spans="1:16" ht="18.75" customHeight="1" x14ac:dyDescent="0.25">
      <c r="P2" s="178" t="s">
        <v>132</v>
      </c>
    </row>
    <row r="3" spans="1:16" ht="18.75" customHeight="1" x14ac:dyDescent="0.25">
      <c r="P3" s="178" t="s">
        <v>133</v>
      </c>
    </row>
    <row r="5" spans="1:16" ht="18.75" customHeight="1" x14ac:dyDescent="0.25">
      <c r="P5" s="8" t="s">
        <v>93</v>
      </c>
    </row>
    <row r="6" spans="1:16" ht="18.75" customHeight="1" x14ac:dyDescent="0.25">
      <c r="P6" s="8" t="s">
        <v>94</v>
      </c>
    </row>
    <row r="7" spans="1:16" ht="18.75" customHeight="1" x14ac:dyDescent="0.25">
      <c r="P7" s="8" t="s">
        <v>95</v>
      </c>
    </row>
    <row r="8" spans="1:16" ht="18.75" customHeight="1" x14ac:dyDescent="0.25">
      <c r="A8" s="180" t="s">
        <v>92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</row>
    <row r="9" spans="1:16" ht="18.75" customHeight="1" x14ac:dyDescent="0.25">
      <c r="A9" s="189" t="s">
        <v>3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</row>
    <row r="10" spans="1:16" ht="18.75" hidden="1" customHeight="1" x14ac:dyDescent="0.25">
      <c r="A10" s="181"/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</row>
    <row r="11" spans="1:16" ht="18.75" customHeight="1" x14ac:dyDescent="0.25">
      <c r="A11" s="190" t="s">
        <v>4</v>
      </c>
      <c r="B11" s="190" t="s">
        <v>5</v>
      </c>
      <c r="C11" s="192" t="s">
        <v>6</v>
      </c>
      <c r="D11" s="194" t="s">
        <v>7</v>
      </c>
      <c r="E11" s="194"/>
      <c r="F11" s="195" t="s">
        <v>8</v>
      </c>
      <c r="G11" s="196"/>
      <c r="H11" s="196"/>
      <c r="I11" s="196"/>
      <c r="J11" s="197" t="s">
        <v>9</v>
      </c>
      <c r="K11" s="198"/>
      <c r="L11" s="198"/>
      <c r="M11" s="198"/>
      <c r="N11" s="198"/>
      <c r="O11" s="198"/>
      <c r="P11" s="195"/>
    </row>
    <row r="12" spans="1:16" ht="18.75" customHeight="1" x14ac:dyDescent="0.25">
      <c r="A12" s="190"/>
      <c r="B12" s="190"/>
      <c r="C12" s="192"/>
      <c r="D12" s="194"/>
      <c r="E12" s="194"/>
      <c r="F12" s="195" t="s">
        <v>11</v>
      </c>
      <c r="G12" s="196"/>
      <c r="H12" s="196" t="s">
        <v>12</v>
      </c>
      <c r="I12" s="196"/>
      <c r="J12" s="195" t="s">
        <v>11</v>
      </c>
      <c r="K12" s="196"/>
      <c r="L12" s="196" t="s">
        <v>13</v>
      </c>
      <c r="M12" s="196"/>
      <c r="N12" s="196" t="s">
        <v>14</v>
      </c>
      <c r="O12" s="196"/>
      <c r="P12" s="162" t="s">
        <v>10</v>
      </c>
    </row>
    <row r="13" spans="1:16" ht="18.75" customHeight="1" x14ac:dyDescent="0.25">
      <c r="A13" s="191"/>
      <c r="B13" s="191"/>
      <c r="C13" s="193"/>
      <c r="D13" s="163" t="s">
        <v>15</v>
      </c>
      <c r="E13" s="163" t="s">
        <v>16</v>
      </c>
      <c r="F13" s="163" t="s">
        <v>15</v>
      </c>
      <c r="G13" s="163" t="s">
        <v>16</v>
      </c>
      <c r="H13" s="163" t="s">
        <v>15</v>
      </c>
      <c r="I13" s="163" t="s">
        <v>16</v>
      </c>
      <c r="J13" s="163" t="s">
        <v>15</v>
      </c>
      <c r="K13" s="163" t="s">
        <v>16</v>
      </c>
      <c r="L13" s="163" t="s">
        <v>15</v>
      </c>
      <c r="M13" s="163" t="s">
        <v>16</v>
      </c>
      <c r="N13" s="163" t="s">
        <v>15</v>
      </c>
      <c r="O13" s="163" t="s">
        <v>16</v>
      </c>
      <c r="P13" s="163" t="s">
        <v>16</v>
      </c>
    </row>
    <row r="14" spans="1:16" ht="18.75" customHeight="1" x14ac:dyDescent="0.25">
      <c r="A14" s="161"/>
      <c r="B14" s="164">
        <v>1</v>
      </c>
      <c r="C14" s="164">
        <v>2</v>
      </c>
      <c r="D14" s="164">
        <v>3</v>
      </c>
      <c r="E14" s="164">
        <v>4</v>
      </c>
      <c r="F14" s="164">
        <v>5</v>
      </c>
      <c r="G14" s="164">
        <v>6</v>
      </c>
      <c r="H14" s="164">
        <v>7</v>
      </c>
      <c r="I14" s="164">
        <v>8</v>
      </c>
      <c r="J14" s="164">
        <v>9</v>
      </c>
      <c r="K14" s="164">
        <v>10</v>
      </c>
      <c r="L14" s="164">
        <v>11</v>
      </c>
      <c r="M14" s="164">
        <v>12</v>
      </c>
      <c r="N14" s="164">
        <v>13</v>
      </c>
      <c r="O14" s="164">
        <v>14</v>
      </c>
      <c r="P14" s="165">
        <v>15</v>
      </c>
    </row>
    <row r="15" spans="1:16" ht="15.75" x14ac:dyDescent="0.25">
      <c r="A15" s="166">
        <v>1</v>
      </c>
      <c r="B15" s="167">
        <v>390470</v>
      </c>
      <c r="C15" s="174" t="s">
        <v>17</v>
      </c>
      <c r="D15" s="85">
        <v>33890</v>
      </c>
      <c r="E15" s="86">
        <v>2278630.1596099786</v>
      </c>
      <c r="F15" s="85">
        <v>2784</v>
      </c>
      <c r="G15" s="86">
        <v>567017.32400000002</v>
      </c>
      <c r="H15" s="85">
        <v>451</v>
      </c>
      <c r="I15" s="86">
        <v>97436.415999999997</v>
      </c>
      <c r="J15" s="85">
        <f t="shared" ref="J15:J51" si="0">D15-F15</f>
        <v>31106</v>
      </c>
      <c r="K15" s="150">
        <f t="shared" ref="K15:K51" si="1">E15-G15</f>
        <v>1711612.8356099785</v>
      </c>
      <c r="L15" s="85">
        <v>8763</v>
      </c>
      <c r="M15" s="119">
        <v>538775.70203000028</v>
      </c>
      <c r="N15" s="119"/>
      <c r="O15" s="134"/>
      <c r="P15" s="135">
        <v>22813.265629999994</v>
      </c>
    </row>
    <row r="16" spans="1:16" ht="15.75" x14ac:dyDescent="0.25">
      <c r="A16" s="168">
        <v>2</v>
      </c>
      <c r="B16" s="169">
        <v>390800</v>
      </c>
      <c r="C16" s="174" t="s">
        <v>18</v>
      </c>
      <c r="D16" s="85">
        <v>16508</v>
      </c>
      <c r="E16" s="86">
        <v>463765.90457999433</v>
      </c>
      <c r="F16" s="85">
        <v>136</v>
      </c>
      <c r="G16" s="86">
        <v>17214.759999999998</v>
      </c>
      <c r="H16" s="85">
        <v>4</v>
      </c>
      <c r="I16" s="86">
        <v>631.20799999999997</v>
      </c>
      <c r="J16" s="85">
        <f t="shared" si="0"/>
        <v>16372</v>
      </c>
      <c r="K16" s="150">
        <f t="shared" si="1"/>
        <v>446551.14457999432</v>
      </c>
      <c r="L16" s="85">
        <v>234</v>
      </c>
      <c r="M16" s="119">
        <v>25634.77075</v>
      </c>
      <c r="N16" s="85">
        <v>13</v>
      </c>
      <c r="O16" s="86">
        <v>422.66692000000006</v>
      </c>
      <c r="P16" s="141"/>
    </row>
    <row r="17" spans="1:16" ht="15.75" x14ac:dyDescent="0.25">
      <c r="A17" s="168">
        <v>3</v>
      </c>
      <c r="B17" s="169">
        <v>390930</v>
      </c>
      <c r="C17" s="174" t="s">
        <v>60</v>
      </c>
      <c r="D17" s="85">
        <v>8328</v>
      </c>
      <c r="E17" s="86">
        <v>403858.43181998929</v>
      </c>
      <c r="F17" s="85">
        <v>142</v>
      </c>
      <c r="G17" s="86">
        <v>48029.01</v>
      </c>
      <c r="H17" s="127"/>
      <c r="I17" s="138"/>
      <c r="J17" s="85">
        <f t="shared" si="0"/>
        <v>8186</v>
      </c>
      <c r="K17" s="150">
        <f t="shared" si="1"/>
        <v>355829.42181998928</v>
      </c>
      <c r="L17" s="119"/>
      <c r="M17" s="119"/>
      <c r="N17" s="139"/>
      <c r="O17" s="140"/>
      <c r="P17" s="141"/>
    </row>
    <row r="18" spans="1:16" ht="15.75" x14ac:dyDescent="0.25">
      <c r="A18" s="168">
        <v>4</v>
      </c>
      <c r="B18" s="169">
        <v>391100</v>
      </c>
      <c r="C18" s="174" t="s">
        <v>19</v>
      </c>
      <c r="D18" s="85">
        <v>6068</v>
      </c>
      <c r="E18" s="86">
        <v>179594.12030000155</v>
      </c>
      <c r="F18" s="85"/>
      <c r="G18" s="86"/>
      <c r="H18" s="127"/>
      <c r="I18" s="138"/>
      <c r="J18" s="85">
        <f t="shared" si="0"/>
        <v>6068</v>
      </c>
      <c r="K18" s="150">
        <f t="shared" si="1"/>
        <v>179594.12030000155</v>
      </c>
      <c r="L18" s="119"/>
      <c r="M18" s="119"/>
      <c r="N18" s="139"/>
      <c r="O18" s="140"/>
      <c r="P18" s="141"/>
    </row>
    <row r="19" spans="1:16" ht="18.75" customHeight="1" x14ac:dyDescent="0.25">
      <c r="A19" s="168">
        <v>5</v>
      </c>
      <c r="B19" s="169">
        <v>390050</v>
      </c>
      <c r="C19" s="174" t="s">
        <v>96</v>
      </c>
      <c r="D19" s="85">
        <v>2066</v>
      </c>
      <c r="E19" s="86">
        <v>126315.95575999988</v>
      </c>
      <c r="F19" s="85">
        <v>50</v>
      </c>
      <c r="G19" s="86">
        <v>5912.75</v>
      </c>
      <c r="H19" s="127"/>
      <c r="I19" s="138"/>
      <c r="J19" s="85">
        <f t="shared" si="0"/>
        <v>2016</v>
      </c>
      <c r="K19" s="150">
        <f t="shared" si="1"/>
        <v>120403.20575999988</v>
      </c>
      <c r="L19" s="119"/>
      <c r="M19" s="119"/>
      <c r="N19" s="139"/>
      <c r="O19" s="140"/>
      <c r="P19" s="141"/>
    </row>
    <row r="20" spans="1:16" ht="15.75" x14ac:dyDescent="0.25">
      <c r="A20" s="168">
        <v>6</v>
      </c>
      <c r="B20" s="169">
        <v>390400</v>
      </c>
      <c r="C20" s="174" t="s">
        <v>97</v>
      </c>
      <c r="D20" s="85">
        <v>2186</v>
      </c>
      <c r="E20" s="86">
        <v>41082.257989999882</v>
      </c>
      <c r="F20" s="85"/>
      <c r="G20" s="86"/>
      <c r="H20" s="127"/>
      <c r="I20" s="138"/>
      <c r="J20" s="85">
        <f t="shared" si="0"/>
        <v>2186</v>
      </c>
      <c r="K20" s="150">
        <f t="shared" si="1"/>
        <v>41082.257989999882</v>
      </c>
      <c r="L20" s="119"/>
      <c r="M20" s="119"/>
      <c r="N20" s="139"/>
      <c r="O20" s="140"/>
      <c r="P20" s="141"/>
    </row>
    <row r="21" spans="1:16" ht="15.75" x14ac:dyDescent="0.25">
      <c r="A21" s="168">
        <v>7</v>
      </c>
      <c r="B21" s="169">
        <v>390100</v>
      </c>
      <c r="C21" s="174" t="s">
        <v>21</v>
      </c>
      <c r="D21" s="85">
        <v>3097</v>
      </c>
      <c r="E21" s="86">
        <v>79469.830779999946</v>
      </c>
      <c r="F21" s="85"/>
      <c r="G21" s="86"/>
      <c r="H21" s="127"/>
      <c r="I21" s="138"/>
      <c r="J21" s="85">
        <f t="shared" si="0"/>
        <v>3097</v>
      </c>
      <c r="K21" s="150">
        <f t="shared" si="1"/>
        <v>79469.830779999946</v>
      </c>
      <c r="L21" s="119"/>
      <c r="M21" s="119"/>
      <c r="N21" s="139"/>
      <c r="O21" s="140"/>
      <c r="P21" s="141"/>
    </row>
    <row r="22" spans="1:16" ht="15.75" x14ac:dyDescent="0.25">
      <c r="A22" s="168">
        <v>8</v>
      </c>
      <c r="B22" s="169">
        <v>390090</v>
      </c>
      <c r="C22" s="174" t="s">
        <v>22</v>
      </c>
      <c r="D22" s="85">
        <v>4276</v>
      </c>
      <c r="E22" s="86">
        <v>77615.158929999568</v>
      </c>
      <c r="F22" s="85"/>
      <c r="G22" s="86"/>
      <c r="H22" s="127"/>
      <c r="I22" s="138"/>
      <c r="J22" s="85">
        <f t="shared" si="0"/>
        <v>4276</v>
      </c>
      <c r="K22" s="150">
        <f t="shared" si="1"/>
        <v>77615.158929999568</v>
      </c>
      <c r="L22" s="119"/>
      <c r="M22" s="119"/>
      <c r="N22" s="139"/>
      <c r="O22" s="140"/>
      <c r="P22" s="141"/>
    </row>
    <row r="23" spans="1:16" s="23" customFormat="1" ht="15.75" x14ac:dyDescent="0.25">
      <c r="A23" s="168">
        <v>9</v>
      </c>
      <c r="B23" s="169">
        <v>390070</v>
      </c>
      <c r="C23" s="174" t="s">
        <v>23</v>
      </c>
      <c r="D23" s="85">
        <v>13976</v>
      </c>
      <c r="E23" s="86">
        <v>501241.7032500006</v>
      </c>
      <c r="F23" s="85">
        <v>35</v>
      </c>
      <c r="G23" s="86">
        <v>11165.63</v>
      </c>
      <c r="H23" s="127"/>
      <c r="I23" s="138"/>
      <c r="J23" s="85">
        <f t="shared" si="0"/>
        <v>13941</v>
      </c>
      <c r="K23" s="150">
        <f t="shared" si="1"/>
        <v>490076.0732500006</v>
      </c>
      <c r="L23" s="119"/>
      <c r="M23" s="119"/>
      <c r="N23" s="139"/>
      <c r="O23" s="140"/>
      <c r="P23" s="135">
        <v>381.95299999999997</v>
      </c>
    </row>
    <row r="24" spans="1:16" ht="15.75" x14ac:dyDescent="0.25">
      <c r="A24" s="168">
        <v>10</v>
      </c>
      <c r="B24" s="169">
        <v>390130</v>
      </c>
      <c r="C24" s="174" t="s">
        <v>24</v>
      </c>
      <c r="D24" s="85">
        <v>3773</v>
      </c>
      <c r="E24" s="86">
        <v>126790.6102800005</v>
      </c>
      <c r="F24" s="85"/>
      <c r="G24" s="86"/>
      <c r="H24" s="127"/>
      <c r="I24" s="138"/>
      <c r="J24" s="85">
        <f t="shared" si="0"/>
        <v>3773</v>
      </c>
      <c r="K24" s="150">
        <f t="shared" si="1"/>
        <v>126790.6102800005</v>
      </c>
      <c r="L24" s="119"/>
      <c r="M24" s="119"/>
      <c r="N24" s="139"/>
      <c r="O24" s="140"/>
      <c r="P24" s="141"/>
    </row>
    <row r="25" spans="1:16" ht="15.75" x14ac:dyDescent="0.25">
      <c r="A25" s="168">
        <v>11</v>
      </c>
      <c r="B25" s="169">
        <v>390680</v>
      </c>
      <c r="C25" s="174" t="s">
        <v>25</v>
      </c>
      <c r="D25" s="85">
        <v>3510</v>
      </c>
      <c r="E25" s="86">
        <v>125785.78327000077</v>
      </c>
      <c r="F25" s="85"/>
      <c r="G25" s="86"/>
      <c r="H25" s="85"/>
      <c r="I25" s="86"/>
      <c r="J25" s="85">
        <f t="shared" si="0"/>
        <v>3510</v>
      </c>
      <c r="K25" s="150">
        <f t="shared" si="1"/>
        <v>125785.78327000077</v>
      </c>
      <c r="L25" s="119"/>
      <c r="M25" s="119"/>
      <c r="N25" s="139"/>
      <c r="O25" s="140"/>
      <c r="P25" s="141"/>
    </row>
    <row r="26" spans="1:16" ht="20.25" customHeight="1" x14ac:dyDescent="0.25">
      <c r="A26" s="168">
        <v>12</v>
      </c>
      <c r="B26" s="169">
        <v>390440</v>
      </c>
      <c r="C26" s="174" t="s">
        <v>98</v>
      </c>
      <c r="D26" s="85">
        <v>19995</v>
      </c>
      <c r="E26" s="86">
        <v>1200181.5026400154</v>
      </c>
      <c r="F26" s="85">
        <v>466</v>
      </c>
      <c r="G26" s="86">
        <v>71127.466</v>
      </c>
      <c r="H26" s="85">
        <v>28</v>
      </c>
      <c r="I26" s="86">
        <v>6184.08</v>
      </c>
      <c r="J26" s="85">
        <f t="shared" si="0"/>
        <v>19529</v>
      </c>
      <c r="K26" s="150">
        <f t="shared" si="1"/>
        <v>1129054.0366400154</v>
      </c>
      <c r="L26" s="85">
        <v>2660</v>
      </c>
      <c r="M26" s="119">
        <v>420202.80113999976</v>
      </c>
      <c r="N26" s="85">
        <v>3160</v>
      </c>
      <c r="O26" s="86">
        <v>187314.80544999993</v>
      </c>
      <c r="P26" s="144"/>
    </row>
    <row r="27" spans="1:16" ht="15.75" x14ac:dyDescent="0.25">
      <c r="A27" s="168">
        <v>13</v>
      </c>
      <c r="B27" s="169">
        <v>390200</v>
      </c>
      <c r="C27" s="174" t="s">
        <v>26</v>
      </c>
      <c r="D27" s="85">
        <v>969</v>
      </c>
      <c r="E27" s="86">
        <v>20038.805419999986</v>
      </c>
      <c r="F27" s="85"/>
      <c r="G27" s="86"/>
      <c r="H27" s="127"/>
      <c r="I27" s="138"/>
      <c r="J27" s="85">
        <f t="shared" si="0"/>
        <v>969</v>
      </c>
      <c r="K27" s="150">
        <f t="shared" si="1"/>
        <v>20038.805419999986</v>
      </c>
      <c r="L27" s="119"/>
      <c r="M27" s="119"/>
      <c r="N27" s="139"/>
      <c r="O27" s="140"/>
      <c r="P27" s="141"/>
    </row>
    <row r="28" spans="1:16" ht="15.75" x14ac:dyDescent="0.25">
      <c r="A28" s="168">
        <v>14</v>
      </c>
      <c r="B28" s="169">
        <v>390160</v>
      </c>
      <c r="C28" s="174" t="s">
        <v>27</v>
      </c>
      <c r="D28" s="85">
        <v>1706</v>
      </c>
      <c r="E28" s="86">
        <v>32011.266840000015</v>
      </c>
      <c r="F28" s="85"/>
      <c r="G28" s="86"/>
      <c r="H28" s="127"/>
      <c r="I28" s="138"/>
      <c r="J28" s="85">
        <f t="shared" si="0"/>
        <v>1706</v>
      </c>
      <c r="K28" s="150">
        <f t="shared" si="1"/>
        <v>32011.266840000015</v>
      </c>
      <c r="L28" s="119"/>
      <c r="M28" s="119"/>
      <c r="N28" s="139"/>
      <c r="O28" s="140"/>
      <c r="P28" s="141"/>
    </row>
    <row r="29" spans="1:16" ht="15.75" x14ac:dyDescent="0.25">
      <c r="A29" s="168">
        <v>15</v>
      </c>
      <c r="B29" s="169">
        <v>390210</v>
      </c>
      <c r="C29" s="174" t="s">
        <v>28</v>
      </c>
      <c r="D29" s="85">
        <v>1650</v>
      </c>
      <c r="E29" s="86">
        <v>31562.397779999912</v>
      </c>
      <c r="F29" s="85"/>
      <c r="G29" s="86"/>
      <c r="H29" s="127"/>
      <c r="I29" s="138"/>
      <c r="J29" s="85">
        <f t="shared" si="0"/>
        <v>1650</v>
      </c>
      <c r="K29" s="150">
        <f t="shared" si="1"/>
        <v>31562.397779999912</v>
      </c>
      <c r="L29" s="119"/>
      <c r="M29" s="119"/>
      <c r="N29" s="139"/>
      <c r="O29" s="140"/>
      <c r="P29" s="141"/>
    </row>
    <row r="30" spans="1:16" ht="15.75" x14ac:dyDescent="0.25">
      <c r="A30" s="168">
        <v>16</v>
      </c>
      <c r="B30" s="169">
        <v>390220</v>
      </c>
      <c r="C30" s="174" t="s">
        <v>61</v>
      </c>
      <c r="D30" s="85">
        <v>976</v>
      </c>
      <c r="E30" s="86">
        <v>17103.472509999981</v>
      </c>
      <c r="F30" s="85"/>
      <c r="G30" s="86"/>
      <c r="H30" s="127"/>
      <c r="I30" s="138"/>
      <c r="J30" s="85">
        <f t="shared" si="0"/>
        <v>976</v>
      </c>
      <c r="K30" s="150">
        <f t="shared" si="1"/>
        <v>17103.472509999981</v>
      </c>
      <c r="L30" s="119"/>
      <c r="M30" s="119"/>
      <c r="N30" s="139"/>
      <c r="O30" s="140"/>
      <c r="P30" s="141"/>
    </row>
    <row r="31" spans="1:16" ht="15.75" x14ac:dyDescent="0.25">
      <c r="A31" s="168">
        <v>17</v>
      </c>
      <c r="B31" s="169">
        <v>390230</v>
      </c>
      <c r="C31" s="174" t="s">
        <v>29</v>
      </c>
      <c r="D31" s="85">
        <v>4348</v>
      </c>
      <c r="E31" s="86">
        <v>214783.12909000032</v>
      </c>
      <c r="F31" s="85">
        <v>238</v>
      </c>
      <c r="G31" s="86">
        <v>51871.184999999998</v>
      </c>
      <c r="H31" s="127"/>
      <c r="I31" s="138"/>
      <c r="J31" s="85">
        <f t="shared" si="0"/>
        <v>4110</v>
      </c>
      <c r="K31" s="150">
        <f t="shared" si="1"/>
        <v>162911.94409000032</v>
      </c>
      <c r="L31" s="119"/>
      <c r="M31" s="119"/>
      <c r="N31" s="139"/>
      <c r="O31" s="140"/>
      <c r="P31" s="141"/>
    </row>
    <row r="32" spans="1:16" ht="15.75" x14ac:dyDescent="0.25">
      <c r="A32" s="168">
        <v>18</v>
      </c>
      <c r="B32" s="169">
        <v>390240</v>
      </c>
      <c r="C32" s="174" t="s">
        <v>30</v>
      </c>
      <c r="D32" s="85">
        <v>2596</v>
      </c>
      <c r="E32" s="86">
        <v>61326.581779999993</v>
      </c>
      <c r="F32" s="85"/>
      <c r="G32" s="86"/>
      <c r="H32" s="127"/>
      <c r="I32" s="138"/>
      <c r="J32" s="85">
        <f t="shared" si="0"/>
        <v>2596</v>
      </c>
      <c r="K32" s="150">
        <f t="shared" si="1"/>
        <v>61326.581779999993</v>
      </c>
      <c r="L32" s="119"/>
      <c r="M32" s="119"/>
      <c r="N32" s="139"/>
      <c r="O32" s="140"/>
      <c r="P32" s="141"/>
    </row>
    <row r="33" spans="1:16" ht="15.75" x14ac:dyDescent="0.25">
      <c r="A33" s="168">
        <v>19</v>
      </c>
      <c r="B33" s="169">
        <v>390290</v>
      </c>
      <c r="C33" s="174" t="s">
        <v>31</v>
      </c>
      <c r="D33" s="85">
        <v>774</v>
      </c>
      <c r="E33" s="86">
        <v>14765.45000999999</v>
      </c>
      <c r="F33" s="85"/>
      <c r="G33" s="86"/>
      <c r="H33" s="127"/>
      <c r="I33" s="138"/>
      <c r="J33" s="85">
        <f t="shared" si="0"/>
        <v>774</v>
      </c>
      <c r="K33" s="150">
        <f t="shared" si="1"/>
        <v>14765.45000999999</v>
      </c>
      <c r="L33" s="119"/>
      <c r="M33" s="119"/>
      <c r="N33" s="139"/>
      <c r="O33" s="140"/>
      <c r="P33" s="141"/>
    </row>
    <row r="34" spans="1:16" ht="15.75" x14ac:dyDescent="0.25">
      <c r="A34" s="168">
        <v>20</v>
      </c>
      <c r="B34" s="169">
        <v>390370</v>
      </c>
      <c r="C34" s="174" t="s">
        <v>32</v>
      </c>
      <c r="D34" s="85">
        <v>262</v>
      </c>
      <c r="E34" s="86">
        <v>4708.9699300000011</v>
      </c>
      <c r="F34" s="85"/>
      <c r="G34" s="86"/>
      <c r="H34" s="127"/>
      <c r="I34" s="138"/>
      <c r="J34" s="85">
        <f t="shared" si="0"/>
        <v>262</v>
      </c>
      <c r="K34" s="150">
        <f t="shared" si="1"/>
        <v>4708.9699300000011</v>
      </c>
      <c r="L34" s="119"/>
      <c r="M34" s="119"/>
      <c r="N34" s="139"/>
      <c r="O34" s="140"/>
      <c r="P34" s="141"/>
    </row>
    <row r="35" spans="1:16" ht="15.75" x14ac:dyDescent="0.25">
      <c r="A35" s="168">
        <v>21</v>
      </c>
      <c r="B35" s="169">
        <v>390260</v>
      </c>
      <c r="C35" s="174" t="s">
        <v>33</v>
      </c>
      <c r="D35" s="85">
        <v>1953</v>
      </c>
      <c r="E35" s="86">
        <v>29697.377019999964</v>
      </c>
      <c r="F35" s="85"/>
      <c r="G35" s="86"/>
      <c r="H35" s="127"/>
      <c r="I35" s="138"/>
      <c r="J35" s="85">
        <f t="shared" si="0"/>
        <v>1953</v>
      </c>
      <c r="K35" s="150">
        <f t="shared" si="1"/>
        <v>29697.377019999964</v>
      </c>
      <c r="L35" s="119"/>
      <c r="M35" s="119"/>
      <c r="N35" s="139"/>
      <c r="O35" s="140"/>
      <c r="P35" s="141"/>
    </row>
    <row r="36" spans="1:16" ht="15.75" x14ac:dyDescent="0.25">
      <c r="A36" s="168">
        <v>22</v>
      </c>
      <c r="B36" s="169">
        <v>390250</v>
      </c>
      <c r="C36" s="174" t="s">
        <v>34</v>
      </c>
      <c r="D36" s="85">
        <v>968</v>
      </c>
      <c r="E36" s="86">
        <v>17491.831460000001</v>
      </c>
      <c r="F36" s="85"/>
      <c r="G36" s="86"/>
      <c r="H36" s="127"/>
      <c r="I36" s="138"/>
      <c r="J36" s="85">
        <f t="shared" si="0"/>
        <v>968</v>
      </c>
      <c r="K36" s="150">
        <f t="shared" si="1"/>
        <v>17491.831460000001</v>
      </c>
      <c r="L36" s="119"/>
      <c r="M36" s="119"/>
      <c r="N36" s="139"/>
      <c r="O36" s="140"/>
      <c r="P36" s="141"/>
    </row>
    <row r="37" spans="1:16" ht="15.75" x14ac:dyDescent="0.25">
      <c r="A37" s="168">
        <v>23</v>
      </c>
      <c r="B37" s="169">
        <v>390300</v>
      </c>
      <c r="C37" s="174" t="s">
        <v>35</v>
      </c>
      <c r="D37" s="85">
        <v>1470</v>
      </c>
      <c r="E37" s="86">
        <v>28176.966200000017</v>
      </c>
      <c r="F37" s="85"/>
      <c r="G37" s="86"/>
      <c r="H37" s="127"/>
      <c r="I37" s="138"/>
      <c r="J37" s="85">
        <f t="shared" si="0"/>
        <v>1470</v>
      </c>
      <c r="K37" s="150">
        <f t="shared" si="1"/>
        <v>28176.966200000017</v>
      </c>
      <c r="L37" s="119"/>
      <c r="M37" s="119"/>
      <c r="N37" s="139"/>
      <c r="O37" s="140"/>
      <c r="P37" s="141"/>
    </row>
    <row r="38" spans="1:16" ht="15.75" x14ac:dyDescent="0.25">
      <c r="A38" s="168">
        <v>24</v>
      </c>
      <c r="B38" s="169">
        <v>390480</v>
      </c>
      <c r="C38" s="174" t="s">
        <v>36</v>
      </c>
      <c r="D38" s="85">
        <v>1412</v>
      </c>
      <c r="E38" s="86">
        <v>28048.432880000037</v>
      </c>
      <c r="F38" s="85"/>
      <c r="G38" s="86"/>
      <c r="H38" s="127"/>
      <c r="I38" s="138"/>
      <c r="J38" s="85">
        <f t="shared" si="0"/>
        <v>1412</v>
      </c>
      <c r="K38" s="150">
        <f t="shared" si="1"/>
        <v>28048.432880000037</v>
      </c>
      <c r="L38" s="119"/>
      <c r="M38" s="119"/>
      <c r="N38" s="139"/>
      <c r="O38" s="140"/>
      <c r="P38" s="141"/>
    </row>
    <row r="39" spans="1:16" ht="15.75" x14ac:dyDescent="0.25">
      <c r="A39" s="168">
        <v>25</v>
      </c>
      <c r="B39" s="169">
        <v>390310</v>
      </c>
      <c r="C39" s="174" t="s">
        <v>37</v>
      </c>
      <c r="D39" s="85">
        <v>922</v>
      </c>
      <c r="E39" s="86">
        <v>19572.024569999965</v>
      </c>
      <c r="F39" s="85"/>
      <c r="G39" s="86"/>
      <c r="H39" s="127"/>
      <c r="I39" s="138"/>
      <c r="J39" s="85">
        <f t="shared" si="0"/>
        <v>922</v>
      </c>
      <c r="K39" s="150">
        <f t="shared" si="1"/>
        <v>19572.024569999965</v>
      </c>
      <c r="L39" s="119"/>
      <c r="M39" s="119"/>
      <c r="N39" s="139"/>
      <c r="O39" s="140"/>
      <c r="P39" s="141"/>
    </row>
    <row r="40" spans="1:16" ht="15.75" x14ac:dyDescent="0.25">
      <c r="A40" s="168">
        <v>26</v>
      </c>
      <c r="B40" s="169">
        <v>390320</v>
      </c>
      <c r="C40" s="174" t="s">
        <v>38</v>
      </c>
      <c r="D40" s="85">
        <v>1552</v>
      </c>
      <c r="E40" s="86">
        <v>26539.764509999979</v>
      </c>
      <c r="F40" s="85"/>
      <c r="G40" s="86"/>
      <c r="H40" s="127"/>
      <c r="I40" s="138"/>
      <c r="J40" s="85">
        <f t="shared" si="0"/>
        <v>1552</v>
      </c>
      <c r="K40" s="150">
        <f t="shared" si="1"/>
        <v>26539.764509999979</v>
      </c>
      <c r="L40" s="119"/>
      <c r="M40" s="119"/>
      <c r="N40" s="139"/>
      <c r="O40" s="140"/>
      <c r="P40" s="141"/>
    </row>
    <row r="41" spans="1:16" ht="15.75" x14ac:dyDescent="0.25">
      <c r="A41" s="168">
        <v>27</v>
      </c>
      <c r="B41" s="169">
        <v>390180</v>
      </c>
      <c r="C41" s="174" t="s">
        <v>75</v>
      </c>
      <c r="D41" s="85">
        <v>2587</v>
      </c>
      <c r="E41" s="86">
        <v>64753.969990000027</v>
      </c>
      <c r="F41" s="85"/>
      <c r="G41" s="86"/>
      <c r="H41" s="127"/>
      <c r="I41" s="138"/>
      <c r="J41" s="85">
        <f t="shared" si="0"/>
        <v>2587</v>
      </c>
      <c r="K41" s="150">
        <f t="shared" si="1"/>
        <v>64753.969990000027</v>
      </c>
      <c r="L41" s="119"/>
      <c r="M41" s="119"/>
      <c r="N41" s="139"/>
      <c r="O41" s="140"/>
      <c r="P41" s="141"/>
    </row>
    <row r="42" spans="1:16" ht="15.75" x14ac:dyDescent="0.25">
      <c r="A42" s="168">
        <v>28</v>
      </c>
      <c r="B42" s="169">
        <v>390270</v>
      </c>
      <c r="C42" s="174" t="s">
        <v>99</v>
      </c>
      <c r="D42" s="85">
        <v>1524</v>
      </c>
      <c r="E42" s="86">
        <v>28043.971029999968</v>
      </c>
      <c r="F42" s="85"/>
      <c r="G42" s="86"/>
      <c r="H42" s="127"/>
      <c r="I42" s="138"/>
      <c r="J42" s="85">
        <f t="shared" si="0"/>
        <v>1524</v>
      </c>
      <c r="K42" s="150">
        <f t="shared" si="1"/>
        <v>28043.971029999968</v>
      </c>
      <c r="L42" s="119"/>
      <c r="M42" s="119"/>
      <c r="N42" s="139"/>
      <c r="O42" s="140"/>
      <c r="P42" s="141"/>
    </row>
    <row r="43" spans="1:16" ht="15.75" x14ac:dyDescent="0.25">
      <c r="A43" s="168">
        <v>29</v>
      </c>
      <c r="B43" s="169">
        <v>390190</v>
      </c>
      <c r="C43" s="174" t="s">
        <v>41</v>
      </c>
      <c r="D43" s="85">
        <v>4905</v>
      </c>
      <c r="E43" s="86">
        <v>128498.41915999967</v>
      </c>
      <c r="F43" s="85"/>
      <c r="G43" s="86"/>
      <c r="H43" s="127"/>
      <c r="I43" s="138"/>
      <c r="J43" s="85">
        <f t="shared" si="0"/>
        <v>4905</v>
      </c>
      <c r="K43" s="150">
        <f t="shared" si="1"/>
        <v>128498.41915999967</v>
      </c>
      <c r="L43" s="119"/>
      <c r="M43" s="119"/>
      <c r="N43" s="139"/>
      <c r="O43" s="140"/>
      <c r="P43" s="141"/>
    </row>
    <row r="44" spans="1:16" ht="15.75" x14ac:dyDescent="0.25">
      <c r="A44" s="168">
        <v>30</v>
      </c>
      <c r="B44" s="169">
        <v>390285</v>
      </c>
      <c r="C44" s="174" t="s">
        <v>42</v>
      </c>
      <c r="D44" s="85">
        <v>1520</v>
      </c>
      <c r="E44" s="86">
        <v>26272.50159000008</v>
      </c>
      <c r="F44" s="85"/>
      <c r="G44" s="86"/>
      <c r="H44" s="127"/>
      <c r="I44" s="138"/>
      <c r="J44" s="85">
        <f t="shared" si="0"/>
        <v>1520</v>
      </c>
      <c r="K44" s="150">
        <f t="shared" si="1"/>
        <v>26272.50159000008</v>
      </c>
      <c r="L44" s="119"/>
      <c r="M44" s="119"/>
      <c r="N44" s="139"/>
      <c r="O44" s="140"/>
      <c r="P44" s="141"/>
    </row>
    <row r="45" spans="1:16" ht="15.75" x14ac:dyDescent="0.25">
      <c r="A45" s="168">
        <v>31</v>
      </c>
      <c r="B45" s="169">
        <v>390280</v>
      </c>
      <c r="C45" s="174" t="s">
        <v>43</v>
      </c>
      <c r="D45" s="85">
        <v>5001</v>
      </c>
      <c r="E45" s="86">
        <v>105800.26569999967</v>
      </c>
      <c r="F45" s="85"/>
      <c r="G45" s="86"/>
      <c r="H45" s="127"/>
      <c r="I45" s="138"/>
      <c r="J45" s="85">
        <f t="shared" si="0"/>
        <v>5001</v>
      </c>
      <c r="K45" s="150">
        <f t="shared" si="1"/>
        <v>105800.26569999967</v>
      </c>
      <c r="L45" s="119"/>
      <c r="M45" s="119"/>
      <c r="N45" s="139"/>
      <c r="O45" s="140"/>
      <c r="P45" s="141"/>
    </row>
    <row r="46" spans="1:16" ht="15.75" x14ac:dyDescent="0.25">
      <c r="A46" s="168">
        <v>32</v>
      </c>
      <c r="B46" s="169">
        <v>391610</v>
      </c>
      <c r="C46" s="174" t="s">
        <v>100</v>
      </c>
      <c r="D46" s="85">
        <v>1936</v>
      </c>
      <c r="E46" s="86">
        <v>300855.53312000132</v>
      </c>
      <c r="F46" s="85">
        <v>1154</v>
      </c>
      <c r="G46" s="86">
        <v>271307.25</v>
      </c>
      <c r="H46" s="127"/>
      <c r="I46" s="138"/>
      <c r="J46" s="85">
        <f t="shared" si="0"/>
        <v>782</v>
      </c>
      <c r="K46" s="150">
        <f t="shared" si="1"/>
        <v>29548.283120001317</v>
      </c>
      <c r="L46" s="119"/>
      <c r="M46" s="119"/>
      <c r="N46" s="139"/>
      <c r="O46" s="140"/>
      <c r="P46" s="141"/>
    </row>
    <row r="47" spans="1:16" ht="15.75" x14ac:dyDescent="0.25">
      <c r="A47" s="168">
        <v>33</v>
      </c>
      <c r="B47" s="169">
        <v>390600</v>
      </c>
      <c r="C47" s="174" t="s">
        <v>101</v>
      </c>
      <c r="D47" s="85">
        <v>248</v>
      </c>
      <c r="E47" s="86">
        <v>8405.5129900000047</v>
      </c>
      <c r="F47" s="85">
        <v>7</v>
      </c>
      <c r="G47" s="86">
        <v>1494.5519999999999</v>
      </c>
      <c r="H47" s="127"/>
      <c r="I47" s="138"/>
      <c r="J47" s="85">
        <f t="shared" si="0"/>
        <v>241</v>
      </c>
      <c r="K47" s="150">
        <f t="shared" si="1"/>
        <v>6910.960990000005</v>
      </c>
      <c r="L47" s="119"/>
      <c r="M47" s="119"/>
      <c r="N47" s="139"/>
      <c r="O47" s="140"/>
      <c r="P47" s="141"/>
    </row>
    <row r="48" spans="1:16" ht="15.75" x14ac:dyDescent="0.25">
      <c r="A48" s="168">
        <v>34</v>
      </c>
      <c r="B48" s="169">
        <v>390700</v>
      </c>
      <c r="C48" s="174" t="s">
        <v>102</v>
      </c>
      <c r="D48" s="85">
        <v>20</v>
      </c>
      <c r="E48" s="86">
        <v>323.62025000000006</v>
      </c>
      <c r="F48" s="85"/>
      <c r="G48" s="86"/>
      <c r="H48" s="127"/>
      <c r="I48" s="138"/>
      <c r="J48" s="85">
        <f t="shared" si="0"/>
        <v>20</v>
      </c>
      <c r="K48" s="150">
        <f t="shared" si="1"/>
        <v>323.62025000000006</v>
      </c>
      <c r="L48" s="119"/>
      <c r="M48" s="119"/>
      <c r="N48" s="139"/>
      <c r="O48" s="140"/>
      <c r="P48" s="141"/>
    </row>
    <row r="49" spans="1:16" ht="18.75" customHeight="1" x14ac:dyDescent="0.25">
      <c r="A49" s="168">
        <v>35</v>
      </c>
      <c r="B49" s="169">
        <v>390340</v>
      </c>
      <c r="C49" s="174" t="s">
        <v>103</v>
      </c>
      <c r="D49" s="85">
        <v>874</v>
      </c>
      <c r="E49" s="86">
        <v>19628.537950000016</v>
      </c>
      <c r="F49" s="85"/>
      <c r="G49" s="86"/>
      <c r="H49" s="127"/>
      <c r="I49" s="138"/>
      <c r="J49" s="85">
        <f t="shared" si="0"/>
        <v>874</v>
      </c>
      <c r="K49" s="150">
        <f t="shared" si="1"/>
        <v>19628.537950000016</v>
      </c>
      <c r="L49" s="119"/>
      <c r="M49" s="119"/>
      <c r="N49" s="139"/>
      <c r="O49" s="140"/>
      <c r="P49" s="141"/>
    </row>
    <row r="50" spans="1:16" ht="15.75" x14ac:dyDescent="0.25">
      <c r="A50" s="168">
        <v>36</v>
      </c>
      <c r="B50" s="169">
        <v>390771</v>
      </c>
      <c r="C50" s="174" t="s">
        <v>47</v>
      </c>
      <c r="D50" s="85">
        <v>850</v>
      </c>
      <c r="E50" s="86">
        <v>28766.236840000027</v>
      </c>
      <c r="F50" s="85"/>
      <c r="G50" s="86"/>
      <c r="H50" s="127"/>
      <c r="I50" s="138"/>
      <c r="J50" s="85">
        <f t="shared" si="0"/>
        <v>850</v>
      </c>
      <c r="K50" s="150">
        <f t="shared" si="1"/>
        <v>28766.236840000027</v>
      </c>
      <c r="L50" s="119"/>
      <c r="M50" s="119"/>
      <c r="N50" s="85">
        <v>850</v>
      </c>
      <c r="O50" s="86">
        <v>28766.236840000027</v>
      </c>
      <c r="P50" s="144"/>
    </row>
    <row r="51" spans="1:16" ht="15.75" x14ac:dyDescent="0.25">
      <c r="A51" s="168">
        <v>37</v>
      </c>
      <c r="B51" s="169">
        <v>390004</v>
      </c>
      <c r="C51" s="174" t="s">
        <v>67</v>
      </c>
      <c r="D51" s="85">
        <v>0</v>
      </c>
      <c r="E51" s="86">
        <v>0</v>
      </c>
      <c r="F51" s="85"/>
      <c r="G51" s="86"/>
      <c r="H51" s="127"/>
      <c r="I51" s="138"/>
      <c r="J51" s="85">
        <f t="shared" si="0"/>
        <v>0</v>
      </c>
      <c r="K51" s="150">
        <f t="shared" si="1"/>
        <v>0</v>
      </c>
      <c r="L51" s="119"/>
      <c r="M51" s="119"/>
      <c r="N51" s="139"/>
      <c r="O51" s="140"/>
      <c r="P51" s="141"/>
    </row>
    <row r="52" spans="1:16" ht="18.75" hidden="1" customHeight="1" x14ac:dyDescent="0.25">
      <c r="A52" s="168"/>
      <c r="B52" s="169"/>
      <c r="C52" s="170"/>
      <c r="D52" s="142"/>
      <c r="E52" s="143"/>
      <c r="F52" s="85"/>
      <c r="G52" s="86"/>
      <c r="H52" s="127"/>
      <c r="I52" s="138"/>
      <c r="J52" s="85"/>
      <c r="K52" s="150"/>
      <c r="L52" s="129"/>
      <c r="M52" s="86"/>
      <c r="N52" s="139"/>
      <c r="O52" s="140"/>
      <c r="P52" s="141"/>
    </row>
    <row r="53" spans="1:16" ht="18.75" hidden="1" customHeight="1" x14ac:dyDescent="0.25">
      <c r="A53" s="168"/>
      <c r="B53" s="171"/>
      <c r="C53" s="172"/>
      <c r="D53" s="92"/>
      <c r="E53" s="93"/>
      <c r="F53" s="11"/>
      <c r="G53" s="12"/>
      <c r="H53" s="13"/>
      <c r="I53" s="14"/>
      <c r="J53" s="10"/>
      <c r="K53" s="54"/>
      <c r="L53" s="15"/>
      <c r="M53" s="16"/>
      <c r="N53" s="15"/>
      <c r="O53" s="16"/>
      <c r="P53" s="17"/>
    </row>
    <row r="54" spans="1:16" ht="18.75" hidden="1" customHeight="1" x14ac:dyDescent="0.25">
      <c r="A54" s="168"/>
      <c r="B54" s="171"/>
      <c r="C54" s="172"/>
      <c r="D54" s="92"/>
      <c r="E54" s="93"/>
      <c r="F54" s="11"/>
      <c r="G54" s="12"/>
      <c r="H54" s="13"/>
      <c r="I54" s="14"/>
      <c r="J54" s="10"/>
      <c r="K54" s="54"/>
      <c r="L54" s="15"/>
      <c r="M54" s="16"/>
      <c r="N54" s="15"/>
      <c r="O54" s="16"/>
      <c r="P54" s="17"/>
    </row>
    <row r="55" spans="1:16" ht="18.75" customHeight="1" x14ac:dyDescent="0.25">
      <c r="K55" s="173"/>
    </row>
    <row r="56" spans="1:16" ht="18.75" customHeight="1" x14ac:dyDescent="0.25">
      <c r="A56" s="175" t="s">
        <v>104</v>
      </c>
      <c r="B56" s="175"/>
      <c r="C56" s="176" t="s">
        <v>105</v>
      </c>
      <c r="G56" s="175" t="s">
        <v>118</v>
      </c>
      <c r="H56" s="176" t="s">
        <v>119</v>
      </c>
      <c r="I56" s="3"/>
      <c r="J56" s="6"/>
      <c r="K56" s="7"/>
      <c r="O56" s="1"/>
    </row>
    <row r="57" spans="1:16" ht="18.75" customHeight="1" x14ac:dyDescent="0.25">
      <c r="A57" s="175" t="s">
        <v>106</v>
      </c>
      <c r="B57" s="175"/>
      <c r="C57" s="176" t="s">
        <v>107</v>
      </c>
      <c r="G57" s="175" t="s">
        <v>120</v>
      </c>
      <c r="H57" s="176" t="s">
        <v>121</v>
      </c>
      <c r="I57" s="3"/>
      <c r="J57" s="6"/>
      <c r="K57" s="7"/>
      <c r="O57" s="1"/>
    </row>
    <row r="58" spans="1:16" ht="18.75" customHeight="1" x14ac:dyDescent="0.25">
      <c r="A58" s="175" t="s">
        <v>108</v>
      </c>
      <c r="B58" s="175"/>
      <c r="C58" s="176" t="s">
        <v>109</v>
      </c>
      <c r="G58" s="175" t="s">
        <v>122</v>
      </c>
      <c r="H58" s="176" t="s">
        <v>123</v>
      </c>
      <c r="I58" s="3"/>
      <c r="J58" s="6"/>
      <c r="K58" s="7"/>
      <c r="O58" s="1"/>
    </row>
    <row r="59" spans="1:16" ht="18.75" customHeight="1" x14ac:dyDescent="0.25">
      <c r="A59" s="175" t="s">
        <v>110</v>
      </c>
      <c r="B59" s="175"/>
      <c r="C59" s="176" t="s">
        <v>111</v>
      </c>
      <c r="G59" s="177" t="s">
        <v>124</v>
      </c>
      <c r="H59" s="1" t="s">
        <v>125</v>
      </c>
      <c r="I59" s="3"/>
      <c r="J59" s="6"/>
      <c r="K59" s="7"/>
      <c r="O59" s="1"/>
    </row>
    <row r="60" spans="1:16" ht="18.75" customHeight="1" x14ac:dyDescent="0.25">
      <c r="A60" s="175" t="s">
        <v>112</v>
      </c>
      <c r="B60" s="175"/>
      <c r="C60" s="176" t="s">
        <v>113</v>
      </c>
      <c r="G60" s="177" t="s">
        <v>126</v>
      </c>
      <c r="H60" s="1" t="s">
        <v>127</v>
      </c>
      <c r="I60" s="3"/>
      <c r="J60" s="6"/>
      <c r="K60" s="7"/>
      <c r="O60" s="1"/>
    </row>
    <row r="61" spans="1:16" ht="18.75" customHeight="1" x14ac:dyDescent="0.25">
      <c r="A61" s="175" t="s">
        <v>114</v>
      </c>
      <c r="B61" s="175"/>
      <c r="C61" s="176" t="s">
        <v>115</v>
      </c>
      <c r="G61" s="177" t="s">
        <v>128</v>
      </c>
      <c r="H61" s="1" t="s">
        <v>129</v>
      </c>
      <c r="I61" s="3"/>
      <c r="J61" s="6"/>
      <c r="K61" s="7"/>
      <c r="O61" s="1"/>
    </row>
    <row r="62" spans="1:16" ht="18.75" customHeight="1" x14ac:dyDescent="0.25">
      <c r="A62" s="175" t="s">
        <v>116</v>
      </c>
      <c r="B62" s="175"/>
      <c r="C62" s="176" t="s">
        <v>117</v>
      </c>
      <c r="G62" s="177" t="s">
        <v>130</v>
      </c>
      <c r="H62" s="1" t="s">
        <v>131</v>
      </c>
      <c r="I62" s="3"/>
      <c r="J62" s="6"/>
      <c r="K62" s="7"/>
      <c r="O62" s="1"/>
    </row>
  </sheetData>
  <autoFilter ref="A14:P51" xr:uid="{E79B478E-3685-47E0-8344-6E7748249063}"/>
  <mergeCells count="14">
    <mergeCell ref="A8:P8"/>
    <mergeCell ref="A9:P9"/>
    <mergeCell ref="A10:P10"/>
    <mergeCell ref="A11:A13"/>
    <mergeCell ref="B11:B13"/>
    <mergeCell ref="C11:C13"/>
    <mergeCell ref="D11:E12"/>
    <mergeCell ref="F11:I11"/>
    <mergeCell ref="J11:P11"/>
    <mergeCell ref="F12:G12"/>
    <mergeCell ref="H12:I12"/>
    <mergeCell ref="J12:K12"/>
    <mergeCell ref="L12:M12"/>
    <mergeCell ref="N12:O12"/>
  </mergeCells>
  <pageMargins left="0.78740157480314965" right="0.39370078740157483" top="0.78740157480314965" bottom="0.78740157480314965" header="0" footer="0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63"/>
  <sheetViews>
    <sheetView zoomScale="72" zoomScaleNormal="72" workbookViewId="0">
      <selection activeCell="H12" sqref="H12"/>
    </sheetView>
  </sheetViews>
  <sheetFormatPr defaultColWidth="9.140625" defaultRowHeight="24.75" customHeight="1" x14ac:dyDescent="0.25"/>
  <cols>
    <col min="1" max="1" width="8.42578125" style="1" customWidth="1"/>
    <col min="2" max="2" width="9.140625" style="2" customWidth="1"/>
    <col min="3" max="3" width="32.28515625" style="1" customWidth="1"/>
    <col min="4" max="4" width="16.5703125" style="3" customWidth="1"/>
    <col min="5" max="5" width="16.140625" style="4" customWidth="1"/>
    <col min="6" max="6" width="8.7109375" style="3" customWidth="1"/>
    <col min="7" max="7" width="17.42578125" style="3" customWidth="1"/>
    <col min="8" max="8" width="8" style="5" customWidth="1"/>
    <col min="9" max="9" width="13" style="5" customWidth="1"/>
    <col min="10" max="10" width="9.85546875" style="3" customWidth="1"/>
    <col min="11" max="11" width="13.85546875" style="6" customWidth="1"/>
    <col min="12" max="12" width="10.7109375" style="7" customWidth="1"/>
    <col min="13" max="13" width="17.140625" style="7" customWidth="1"/>
    <col min="14" max="14" width="10.42578125" style="7" customWidth="1"/>
    <col min="15" max="15" width="13.42578125" style="7" customWidth="1"/>
    <col min="16" max="16" width="16.140625" style="1" customWidth="1"/>
    <col min="17" max="17" width="7" style="1" customWidth="1"/>
    <col min="18" max="18" width="9.140625" style="1"/>
    <col min="19" max="19" width="15.28515625" style="1" customWidth="1"/>
    <col min="20" max="20" width="14" style="1" customWidth="1"/>
    <col min="21" max="21" width="9.140625" style="1"/>
    <col min="22" max="22" width="16.7109375" style="1" customWidth="1"/>
    <col min="23" max="23" width="4.140625" style="1" customWidth="1"/>
    <col min="24" max="24" width="17.28515625" style="1" customWidth="1"/>
    <col min="25" max="25" width="9.140625" style="1"/>
    <col min="26" max="26" width="14.140625" style="154" customWidth="1"/>
    <col min="27" max="16384" width="9.140625" style="1"/>
  </cols>
  <sheetData>
    <row r="1" spans="1:26" ht="24.75" customHeight="1" x14ac:dyDescent="0.25">
      <c r="P1" s="8" t="s">
        <v>0</v>
      </c>
    </row>
    <row r="2" spans="1:26" ht="24.75" customHeight="1" x14ac:dyDescent="0.25">
      <c r="P2" s="8" t="s">
        <v>1</v>
      </c>
    </row>
    <row r="3" spans="1:26" ht="24.75" customHeight="1" x14ac:dyDescent="0.25">
      <c r="P3" s="8" t="s">
        <v>2</v>
      </c>
    </row>
    <row r="4" spans="1:26" ht="24.75" customHeight="1" x14ac:dyDescent="0.25">
      <c r="A4" s="180" t="s">
        <v>51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</row>
    <row r="5" spans="1:26" ht="24.75" customHeight="1" x14ac:dyDescent="0.25">
      <c r="A5" s="181" t="s">
        <v>3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</row>
    <row r="6" spans="1:26" ht="24.75" customHeight="1" x14ac:dyDescent="0.25">
      <c r="A6" s="182" t="s">
        <v>56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</row>
    <row r="7" spans="1:26" ht="24.75" customHeight="1" x14ac:dyDescent="0.25">
      <c r="A7" s="183" t="s">
        <v>4</v>
      </c>
      <c r="B7" s="183" t="s">
        <v>5</v>
      </c>
      <c r="C7" s="185" t="s">
        <v>6</v>
      </c>
      <c r="D7" s="187" t="s">
        <v>7</v>
      </c>
      <c r="E7" s="187"/>
      <c r="F7" s="188" t="s">
        <v>8</v>
      </c>
      <c r="G7" s="179"/>
      <c r="H7" s="179"/>
      <c r="I7" s="179"/>
      <c r="J7" s="201" t="s">
        <v>9</v>
      </c>
      <c r="K7" s="202"/>
      <c r="L7" s="202"/>
      <c r="M7" s="202"/>
      <c r="N7" s="202"/>
      <c r="O7" s="202"/>
      <c r="P7" s="188"/>
    </row>
    <row r="8" spans="1:26" ht="24.75" customHeight="1" x14ac:dyDescent="0.25">
      <c r="A8" s="183"/>
      <c r="B8" s="183"/>
      <c r="C8" s="185"/>
      <c r="D8" s="187"/>
      <c r="E8" s="187"/>
      <c r="F8" s="188" t="s">
        <v>11</v>
      </c>
      <c r="G8" s="179"/>
      <c r="H8" s="179" t="s">
        <v>12</v>
      </c>
      <c r="I8" s="179"/>
      <c r="J8" s="188" t="s">
        <v>11</v>
      </c>
      <c r="K8" s="179"/>
      <c r="L8" s="179" t="s">
        <v>13</v>
      </c>
      <c r="M8" s="179"/>
      <c r="N8" s="179" t="s">
        <v>14</v>
      </c>
      <c r="O8" s="179"/>
      <c r="P8" s="117" t="s">
        <v>10</v>
      </c>
      <c r="R8" s="199" t="s">
        <v>52</v>
      </c>
      <c r="S8" s="200"/>
      <c r="T8" s="200"/>
      <c r="X8" s="126" t="s">
        <v>74</v>
      </c>
      <c r="Z8" s="155" t="s">
        <v>91</v>
      </c>
    </row>
    <row r="9" spans="1:26" ht="24.75" customHeight="1" x14ac:dyDescent="0.25">
      <c r="A9" s="184"/>
      <c r="B9" s="184"/>
      <c r="C9" s="186"/>
      <c r="D9" s="34" t="s">
        <v>15</v>
      </c>
      <c r="E9" s="34" t="s">
        <v>16</v>
      </c>
      <c r="F9" s="34" t="s">
        <v>15</v>
      </c>
      <c r="G9" s="34" t="s">
        <v>16</v>
      </c>
      <c r="H9" s="34" t="s">
        <v>15</v>
      </c>
      <c r="I9" s="34" t="s">
        <v>16</v>
      </c>
      <c r="J9" s="34" t="s">
        <v>15</v>
      </c>
      <c r="K9" s="34" t="s">
        <v>16</v>
      </c>
      <c r="L9" s="34" t="s">
        <v>15</v>
      </c>
      <c r="M9" s="34" t="s">
        <v>16</v>
      </c>
      <c r="N9" s="34" t="s">
        <v>15</v>
      </c>
      <c r="O9" s="34" t="s">
        <v>16</v>
      </c>
      <c r="P9" s="35" t="s">
        <v>16</v>
      </c>
      <c r="R9" s="34" t="s">
        <v>15</v>
      </c>
      <c r="S9" s="34" t="s">
        <v>16</v>
      </c>
      <c r="T9" s="34" t="s">
        <v>53</v>
      </c>
      <c r="V9" s="34" t="s">
        <v>55</v>
      </c>
      <c r="X9" s="34" t="s">
        <v>16</v>
      </c>
      <c r="Z9" s="156" t="s">
        <v>16</v>
      </c>
    </row>
    <row r="10" spans="1:26" ht="24.75" customHeight="1" x14ac:dyDescent="0.25">
      <c r="A10" s="37"/>
      <c r="B10" s="39">
        <v>1</v>
      </c>
      <c r="C10" s="39">
        <v>2</v>
      </c>
      <c r="D10" s="39">
        <v>3</v>
      </c>
      <c r="E10" s="39">
        <v>4</v>
      </c>
      <c r="F10" s="39">
        <v>5</v>
      </c>
      <c r="G10" s="39">
        <v>6</v>
      </c>
      <c r="H10" s="39">
        <v>7</v>
      </c>
      <c r="I10" s="39">
        <v>8</v>
      </c>
      <c r="J10" s="39">
        <v>9</v>
      </c>
      <c r="K10" s="39">
        <v>10</v>
      </c>
      <c r="L10" s="39">
        <v>11</v>
      </c>
      <c r="M10" s="39">
        <v>12</v>
      </c>
      <c r="N10" s="39">
        <v>13</v>
      </c>
      <c r="O10" s="39">
        <v>14</v>
      </c>
      <c r="P10" s="40">
        <v>15</v>
      </c>
      <c r="Q10" s="42"/>
      <c r="R10" s="43">
        <v>17</v>
      </c>
      <c r="S10" s="43">
        <v>18</v>
      </c>
      <c r="T10" s="43">
        <v>19</v>
      </c>
      <c r="U10" s="43">
        <v>20</v>
      </c>
      <c r="V10" s="43">
        <v>21</v>
      </c>
      <c r="W10" s="43">
        <v>22</v>
      </c>
      <c r="X10" s="43">
        <v>23</v>
      </c>
      <c r="Z10" s="157"/>
    </row>
    <row r="11" spans="1:26" ht="24.75" customHeight="1" x14ac:dyDescent="0.25">
      <c r="A11" s="38">
        <v>1</v>
      </c>
      <c r="B11" s="130">
        <v>390470</v>
      </c>
      <c r="C11" s="131" t="s">
        <v>86</v>
      </c>
      <c r="D11" s="151">
        <f>F11+J11</f>
        <v>30150</v>
      </c>
      <c r="E11" s="152">
        <f>G11+K11+Z11</f>
        <v>2127979.55198</v>
      </c>
      <c r="F11" s="85">
        <v>2964</v>
      </c>
      <c r="G11" s="86">
        <v>545418.91599999997</v>
      </c>
      <c r="H11" s="132">
        <v>306</v>
      </c>
      <c r="I11" s="133">
        <v>67583.16</v>
      </c>
      <c r="J11" s="85">
        <v>27186</v>
      </c>
      <c r="K11" s="150">
        <f>1583082.53598-521.9</f>
        <v>1582560.63598</v>
      </c>
      <c r="L11" s="119">
        <v>5210</v>
      </c>
      <c r="M11" s="120">
        <v>504503.53681999998</v>
      </c>
      <c r="N11" s="119"/>
      <c r="O11" s="134"/>
      <c r="P11" s="135">
        <f>22369.63479-521.9</f>
        <v>21847.734789999999</v>
      </c>
      <c r="Q11" s="36"/>
      <c r="R11" s="90">
        <f>H11+L11</f>
        <v>5516</v>
      </c>
      <c r="S11" s="91">
        <f>I11+M11</f>
        <v>572086.69681999995</v>
      </c>
      <c r="T11" s="95">
        <f>S11/R11*1000</f>
        <v>103714.04945975344</v>
      </c>
      <c r="V11" s="36">
        <f>E11*1000/D11</f>
        <v>70579.752967827531</v>
      </c>
      <c r="X11" s="36">
        <f>K11-O11-P11</f>
        <v>1560712.9011900001</v>
      </c>
      <c r="Z11" s="158"/>
    </row>
    <row r="12" spans="1:26" ht="24.75" customHeight="1" x14ac:dyDescent="0.25">
      <c r="A12" s="9">
        <v>2</v>
      </c>
      <c r="B12" s="136">
        <v>390800</v>
      </c>
      <c r="C12" s="137" t="s">
        <v>85</v>
      </c>
      <c r="D12" s="151">
        <f>F12+J12</f>
        <v>18604</v>
      </c>
      <c r="E12" s="152">
        <f t="shared" ref="E12:E47" si="0">G12+K12+Z12</f>
        <v>441094.31033999997</v>
      </c>
      <c r="F12" s="85">
        <v>159</v>
      </c>
      <c r="G12" s="86">
        <v>20197.301000000003</v>
      </c>
      <c r="H12" s="127">
        <v>7</v>
      </c>
      <c r="I12" s="138">
        <v>1104.614</v>
      </c>
      <c r="J12" s="85">
        <f>18443+2</f>
        <v>18445</v>
      </c>
      <c r="K12" s="150">
        <f>420797.00934+100</f>
        <v>420897.00933999999</v>
      </c>
      <c r="L12" s="129">
        <v>142</v>
      </c>
      <c r="M12" s="86">
        <v>13962.81</v>
      </c>
      <c r="N12" s="139">
        <v>2</v>
      </c>
      <c r="O12" s="86">
        <v>100</v>
      </c>
      <c r="P12" s="141"/>
      <c r="R12" s="90">
        <f t="shared" ref="R12:R50" si="1">H12+L12</f>
        <v>149</v>
      </c>
      <c r="S12" s="91">
        <f t="shared" ref="S12:S50" si="2">I12+M12</f>
        <v>15067.423999999999</v>
      </c>
      <c r="T12" s="95">
        <f t="shared" ref="T12:T22" si="3">S12/R12*1000</f>
        <v>101123.6510067114</v>
      </c>
      <c r="V12" s="36">
        <f t="shared" ref="V12:V46" si="4">E12*1000/D12</f>
        <v>23709.649018490647</v>
      </c>
      <c r="X12" s="36">
        <f t="shared" ref="X12:X47" si="5">K12-O12-P12</f>
        <v>420797.00933999999</v>
      </c>
      <c r="Z12" s="159"/>
    </row>
    <row r="13" spans="1:26" ht="24.75" customHeight="1" x14ac:dyDescent="0.25">
      <c r="A13" s="9">
        <v>3</v>
      </c>
      <c r="B13" s="136">
        <v>390930</v>
      </c>
      <c r="C13" s="137" t="s">
        <v>84</v>
      </c>
      <c r="D13" s="151">
        <f t="shared" ref="D13:D47" si="6">F13+J13</f>
        <v>8987</v>
      </c>
      <c r="E13" s="152">
        <f t="shared" si="0"/>
        <v>421277.6741</v>
      </c>
      <c r="F13" s="85">
        <v>172</v>
      </c>
      <c r="G13" s="86">
        <v>61289.953000000001</v>
      </c>
      <c r="H13" s="127"/>
      <c r="I13" s="138"/>
      <c r="J13" s="85">
        <v>8815</v>
      </c>
      <c r="K13" s="150">
        <v>359987.72110000002</v>
      </c>
      <c r="L13" s="129"/>
      <c r="M13" s="86"/>
      <c r="N13" s="139"/>
      <c r="O13" s="140"/>
      <c r="P13" s="141"/>
      <c r="R13" s="90">
        <f t="shared" si="1"/>
        <v>0</v>
      </c>
      <c r="S13" s="91">
        <f t="shared" si="2"/>
        <v>0</v>
      </c>
      <c r="T13" s="95"/>
      <c r="V13" s="36">
        <f t="shared" si="4"/>
        <v>46876.34072549238</v>
      </c>
      <c r="X13" s="36">
        <f t="shared" si="5"/>
        <v>359987.72110000002</v>
      </c>
      <c r="Z13" s="159"/>
    </row>
    <row r="14" spans="1:26" ht="24.75" customHeight="1" x14ac:dyDescent="0.25">
      <c r="A14" s="9">
        <v>4</v>
      </c>
      <c r="B14" s="136">
        <v>391100</v>
      </c>
      <c r="C14" s="137" t="s">
        <v>83</v>
      </c>
      <c r="D14" s="151">
        <f t="shared" si="6"/>
        <v>5725</v>
      </c>
      <c r="E14" s="152">
        <f t="shared" si="0"/>
        <v>206650.14549</v>
      </c>
      <c r="F14" s="85"/>
      <c r="G14" s="86"/>
      <c r="H14" s="127"/>
      <c r="I14" s="138"/>
      <c r="J14" s="85">
        <f>5773-48</f>
        <v>5725</v>
      </c>
      <c r="K14" s="150">
        <f>208238.12006-1587.97457</f>
        <v>206650.14549</v>
      </c>
      <c r="L14" s="129"/>
      <c r="M14" s="86"/>
      <c r="N14" s="139"/>
      <c r="O14" s="140"/>
      <c r="P14" s="141"/>
      <c r="R14" s="90">
        <f t="shared" si="1"/>
        <v>0</v>
      </c>
      <c r="S14" s="91">
        <f t="shared" si="2"/>
        <v>0</v>
      </c>
      <c r="T14" s="95"/>
      <c r="V14" s="36">
        <f t="shared" si="4"/>
        <v>36096.095282096074</v>
      </c>
      <c r="X14" s="36">
        <f t="shared" si="5"/>
        <v>206650.14549</v>
      </c>
      <c r="Z14" s="159"/>
    </row>
    <row r="15" spans="1:26" ht="24.75" customHeight="1" x14ac:dyDescent="0.25">
      <c r="A15" s="9">
        <v>5</v>
      </c>
      <c r="B15" s="136">
        <v>390050</v>
      </c>
      <c r="C15" s="137" t="s">
        <v>69</v>
      </c>
      <c r="D15" s="151">
        <f t="shared" si="6"/>
        <v>1847</v>
      </c>
      <c r="E15" s="152">
        <f t="shared" si="0"/>
        <v>115919.72295</v>
      </c>
      <c r="F15" s="85">
        <v>50</v>
      </c>
      <c r="G15" s="86">
        <v>5911.25</v>
      </c>
      <c r="H15" s="127"/>
      <c r="I15" s="138"/>
      <c r="J15" s="85">
        <v>1797</v>
      </c>
      <c r="K15" s="150">
        <v>110008.47295</v>
      </c>
      <c r="L15" s="129"/>
      <c r="M15" s="86"/>
      <c r="N15" s="139"/>
      <c r="O15" s="140"/>
      <c r="P15" s="141"/>
      <c r="R15" s="90">
        <f t="shared" si="1"/>
        <v>0</v>
      </c>
      <c r="S15" s="91">
        <f t="shared" si="2"/>
        <v>0</v>
      </c>
      <c r="T15" s="95"/>
      <c r="V15" s="36">
        <f t="shared" si="4"/>
        <v>62761.08443421765</v>
      </c>
      <c r="X15" s="36">
        <f t="shared" si="5"/>
        <v>110008.47295</v>
      </c>
      <c r="Z15" s="159"/>
    </row>
    <row r="16" spans="1:26" ht="24.75" customHeight="1" x14ac:dyDescent="0.25">
      <c r="A16" s="9">
        <v>6</v>
      </c>
      <c r="B16" s="136">
        <v>390400</v>
      </c>
      <c r="C16" s="137" t="s">
        <v>88</v>
      </c>
      <c r="D16" s="151">
        <f t="shared" si="6"/>
        <v>2676</v>
      </c>
      <c r="E16" s="152">
        <f t="shared" si="0"/>
        <v>48716.76124</v>
      </c>
      <c r="F16" s="85"/>
      <c r="G16" s="86"/>
      <c r="H16" s="127"/>
      <c r="I16" s="138"/>
      <c r="J16" s="85">
        <f>2691-15</f>
        <v>2676</v>
      </c>
      <c r="K16" s="150">
        <f>49208.58667-491.82543</f>
        <v>48716.76124</v>
      </c>
      <c r="L16" s="129"/>
      <c r="M16" s="86"/>
      <c r="N16" s="139"/>
      <c r="O16" s="140"/>
      <c r="P16" s="141"/>
      <c r="R16" s="90">
        <f t="shared" si="1"/>
        <v>0</v>
      </c>
      <c r="S16" s="91">
        <f t="shared" si="2"/>
        <v>0</v>
      </c>
      <c r="T16" s="95"/>
      <c r="V16" s="36">
        <f t="shared" si="4"/>
        <v>18205.06772795217</v>
      </c>
      <c r="X16" s="36">
        <f t="shared" si="5"/>
        <v>48716.76124</v>
      </c>
      <c r="Z16" s="159"/>
    </row>
    <row r="17" spans="1:26" ht="24.75" customHeight="1" x14ac:dyDescent="0.25">
      <c r="A17" s="9">
        <v>7</v>
      </c>
      <c r="B17" s="136">
        <v>390100</v>
      </c>
      <c r="C17" s="137" t="s">
        <v>89</v>
      </c>
      <c r="D17" s="151">
        <f t="shared" si="6"/>
        <v>3059</v>
      </c>
      <c r="E17" s="152">
        <f t="shared" si="0"/>
        <v>74715.944640000002</v>
      </c>
      <c r="F17" s="85"/>
      <c r="G17" s="86"/>
      <c r="H17" s="127"/>
      <c r="I17" s="138"/>
      <c r="J17" s="85">
        <v>3059</v>
      </c>
      <c r="K17" s="150">
        <v>74715.944640000002</v>
      </c>
      <c r="L17" s="129"/>
      <c r="M17" s="86"/>
      <c r="N17" s="139"/>
      <c r="O17" s="140"/>
      <c r="P17" s="141"/>
      <c r="R17" s="90">
        <f t="shared" si="1"/>
        <v>0</v>
      </c>
      <c r="S17" s="91">
        <f t="shared" si="2"/>
        <v>0</v>
      </c>
      <c r="T17" s="95"/>
      <c r="V17" s="36">
        <f t="shared" si="4"/>
        <v>24424.957384766265</v>
      </c>
      <c r="X17" s="36">
        <f t="shared" si="5"/>
        <v>74715.944640000002</v>
      </c>
      <c r="Z17" s="159"/>
    </row>
    <row r="18" spans="1:26" ht="24.75" customHeight="1" x14ac:dyDescent="0.25">
      <c r="A18" s="9">
        <v>8</v>
      </c>
      <c r="B18" s="136">
        <v>390090</v>
      </c>
      <c r="C18" s="137" t="s">
        <v>90</v>
      </c>
      <c r="D18" s="151">
        <f t="shared" si="6"/>
        <v>3970</v>
      </c>
      <c r="E18" s="152">
        <f t="shared" si="0"/>
        <v>79548.862209999992</v>
      </c>
      <c r="F18" s="85"/>
      <c r="G18" s="86"/>
      <c r="H18" s="127"/>
      <c r="I18" s="138"/>
      <c r="J18" s="85">
        <v>3970</v>
      </c>
      <c r="K18" s="150">
        <v>79548.862209999992</v>
      </c>
      <c r="L18" s="129"/>
      <c r="M18" s="86"/>
      <c r="N18" s="139"/>
      <c r="O18" s="140"/>
      <c r="P18" s="141"/>
      <c r="R18" s="90">
        <f t="shared" si="1"/>
        <v>0</v>
      </c>
      <c r="S18" s="91">
        <f t="shared" si="2"/>
        <v>0</v>
      </c>
      <c r="T18" s="95"/>
      <c r="V18" s="36">
        <f t="shared" si="4"/>
        <v>20037.496778337529</v>
      </c>
      <c r="X18" s="36">
        <f t="shared" si="5"/>
        <v>79548.862209999992</v>
      </c>
      <c r="Z18" s="159"/>
    </row>
    <row r="19" spans="1:26" s="23" customFormat="1" ht="24.75" customHeight="1" x14ac:dyDescent="0.25">
      <c r="A19" s="9">
        <v>9</v>
      </c>
      <c r="B19" s="136">
        <v>390070</v>
      </c>
      <c r="C19" s="137" t="s">
        <v>87</v>
      </c>
      <c r="D19" s="151">
        <f t="shared" si="6"/>
        <v>16880</v>
      </c>
      <c r="E19" s="152">
        <f t="shared" si="0"/>
        <v>476122.81062</v>
      </c>
      <c r="F19" s="85">
        <v>35</v>
      </c>
      <c r="G19" s="86">
        <v>11165.63</v>
      </c>
      <c r="H19" s="127"/>
      <c r="I19" s="138"/>
      <c r="J19" s="85">
        <v>16845</v>
      </c>
      <c r="K19" s="150">
        <f>465170.18062-213</f>
        <v>464957.18062</v>
      </c>
      <c r="L19" s="129"/>
      <c r="M19" s="86"/>
      <c r="N19" s="139"/>
      <c r="O19" s="140"/>
      <c r="P19" s="144">
        <f>903.46575-213</f>
        <v>690.46574999999996</v>
      </c>
      <c r="R19" s="90">
        <f t="shared" si="1"/>
        <v>0</v>
      </c>
      <c r="S19" s="91">
        <f t="shared" si="2"/>
        <v>0</v>
      </c>
      <c r="T19" s="95"/>
      <c r="V19" s="36">
        <f t="shared" si="4"/>
        <v>28206.32764336493</v>
      </c>
      <c r="X19" s="36">
        <f t="shared" si="5"/>
        <v>464266.71487000003</v>
      </c>
      <c r="Z19" s="159"/>
    </row>
    <row r="20" spans="1:26" ht="24.75" customHeight="1" x14ac:dyDescent="0.25">
      <c r="A20" s="9">
        <v>10</v>
      </c>
      <c r="B20" s="136">
        <v>390130</v>
      </c>
      <c r="C20" s="137" t="s">
        <v>81</v>
      </c>
      <c r="D20" s="151">
        <f>F20+J20</f>
        <v>3711</v>
      </c>
      <c r="E20" s="152">
        <f>G20+K20</f>
        <v>121292.48474</v>
      </c>
      <c r="F20" s="85"/>
      <c r="G20" s="86"/>
      <c r="H20" s="127"/>
      <c r="I20" s="138"/>
      <c r="J20" s="85">
        <v>3711</v>
      </c>
      <c r="K20" s="145">
        <f>114402.33662+Z20</f>
        <v>121292.48474</v>
      </c>
      <c r="L20" s="129"/>
      <c r="M20" s="86"/>
      <c r="N20" s="139"/>
      <c r="O20" s="140"/>
      <c r="P20" s="141"/>
      <c r="R20" s="90">
        <f t="shared" si="1"/>
        <v>0</v>
      </c>
      <c r="S20" s="91">
        <f t="shared" si="2"/>
        <v>0</v>
      </c>
      <c r="T20" s="95"/>
      <c r="V20" s="36">
        <f t="shared" si="4"/>
        <v>32684.582252762058</v>
      </c>
      <c r="X20" s="36">
        <f t="shared" si="5"/>
        <v>121292.48474</v>
      </c>
      <c r="Z20" s="159">
        <v>6890.1481199999998</v>
      </c>
    </row>
    <row r="21" spans="1:26" ht="24.75" customHeight="1" x14ac:dyDescent="0.25">
      <c r="A21" s="9">
        <v>11</v>
      </c>
      <c r="B21" s="136">
        <v>390680</v>
      </c>
      <c r="C21" s="137" t="s">
        <v>82</v>
      </c>
      <c r="D21" s="151">
        <f t="shared" si="6"/>
        <v>3459</v>
      </c>
      <c r="E21" s="152">
        <f>G21+K21</f>
        <v>133541.34240999998</v>
      </c>
      <c r="F21" s="85"/>
      <c r="G21" s="86"/>
      <c r="H21" s="127"/>
      <c r="I21" s="138"/>
      <c r="J21" s="85">
        <v>3459</v>
      </c>
      <c r="K21" s="145">
        <f>127450.20546+Z21</f>
        <v>133541.34240999998</v>
      </c>
      <c r="L21" s="129"/>
      <c r="M21" s="86"/>
      <c r="N21" s="139"/>
      <c r="O21" s="140"/>
      <c r="P21" s="141"/>
      <c r="R21" s="90">
        <f t="shared" si="1"/>
        <v>0</v>
      </c>
      <c r="S21" s="91">
        <f t="shared" si="2"/>
        <v>0</v>
      </c>
      <c r="T21" s="95"/>
      <c r="V21" s="36">
        <f t="shared" si="4"/>
        <v>38606.921772188485</v>
      </c>
      <c r="X21" s="36">
        <f t="shared" si="5"/>
        <v>133541.34240999998</v>
      </c>
      <c r="Z21" s="159">
        <v>6091.1369500000001</v>
      </c>
    </row>
    <row r="22" spans="1:26" ht="24.75" customHeight="1" x14ac:dyDescent="0.25">
      <c r="A22" s="9">
        <v>12</v>
      </c>
      <c r="B22" s="136">
        <v>390440</v>
      </c>
      <c r="C22" s="137" t="s">
        <v>68</v>
      </c>
      <c r="D22" s="151">
        <f>F22+J22</f>
        <v>18682</v>
      </c>
      <c r="E22" s="152">
        <f t="shared" si="0"/>
        <v>1127777.2454299999</v>
      </c>
      <c r="F22" s="85">
        <v>473</v>
      </c>
      <c r="G22" s="86">
        <v>71158.108999999982</v>
      </c>
      <c r="H22" s="127">
        <v>33</v>
      </c>
      <c r="I22" s="128">
        <v>7288.38</v>
      </c>
      <c r="J22" s="85">
        <f>18209</f>
        <v>18209</v>
      </c>
      <c r="K22" s="150">
        <f>1055884.23643+734.9</f>
        <v>1056619.13643</v>
      </c>
      <c r="L22" s="119">
        <v>1448</v>
      </c>
      <c r="M22" s="120">
        <v>147100.29999999999</v>
      </c>
      <c r="N22" s="139">
        <v>3654</v>
      </c>
      <c r="O22" s="86">
        <v>186529.1844</v>
      </c>
      <c r="P22" s="144">
        <v>734.9</v>
      </c>
      <c r="R22" s="90">
        <f t="shared" si="1"/>
        <v>1481</v>
      </c>
      <c r="S22" s="91">
        <f t="shared" si="2"/>
        <v>154388.68</v>
      </c>
      <c r="T22" s="95">
        <f t="shared" si="3"/>
        <v>104246.239027684</v>
      </c>
      <c r="U22" s="1">
        <v>93623.1</v>
      </c>
      <c r="V22" s="36">
        <f t="shared" si="4"/>
        <v>60367.050927630866</v>
      </c>
      <c r="X22" s="36">
        <f t="shared" si="5"/>
        <v>869355.0520299999</v>
      </c>
      <c r="Z22" s="159"/>
    </row>
    <row r="23" spans="1:26" ht="24.75" customHeight="1" x14ac:dyDescent="0.25">
      <c r="A23" s="9">
        <v>13</v>
      </c>
      <c r="B23" s="136">
        <v>390200</v>
      </c>
      <c r="C23" s="137" t="s">
        <v>26</v>
      </c>
      <c r="D23" s="151">
        <f t="shared" si="6"/>
        <v>1061</v>
      </c>
      <c r="E23" s="152">
        <f t="shared" si="0"/>
        <v>18326.108850000001</v>
      </c>
      <c r="F23" s="85"/>
      <c r="G23" s="86"/>
      <c r="H23" s="127"/>
      <c r="I23" s="138"/>
      <c r="J23" s="85">
        <v>1061</v>
      </c>
      <c r="K23" s="150">
        <v>18326.108850000001</v>
      </c>
      <c r="L23" s="129"/>
      <c r="M23" s="86"/>
      <c r="N23" s="139"/>
      <c r="O23" s="140"/>
      <c r="P23" s="141"/>
      <c r="R23" s="90">
        <f t="shared" si="1"/>
        <v>0</v>
      </c>
      <c r="S23" s="91">
        <f t="shared" si="2"/>
        <v>0</v>
      </c>
      <c r="T23" s="95"/>
      <c r="V23" s="36">
        <f t="shared" si="4"/>
        <v>17272.487134778512</v>
      </c>
      <c r="X23" s="36">
        <f t="shared" si="5"/>
        <v>18326.108850000001</v>
      </c>
      <c r="Z23" s="159"/>
    </row>
    <row r="24" spans="1:26" ht="24.75" customHeight="1" x14ac:dyDescent="0.25">
      <c r="A24" s="9">
        <v>14</v>
      </c>
      <c r="B24" s="136">
        <v>390160</v>
      </c>
      <c r="C24" s="137" t="s">
        <v>27</v>
      </c>
      <c r="D24" s="151">
        <f t="shared" si="6"/>
        <v>1654</v>
      </c>
      <c r="E24" s="152">
        <f t="shared" si="0"/>
        <v>28767.07776</v>
      </c>
      <c r="F24" s="85"/>
      <c r="G24" s="86"/>
      <c r="H24" s="127"/>
      <c r="I24" s="138"/>
      <c r="J24" s="85">
        <v>1654</v>
      </c>
      <c r="K24" s="150">
        <v>28767.07776</v>
      </c>
      <c r="L24" s="129"/>
      <c r="M24" s="86"/>
      <c r="N24" s="139"/>
      <c r="O24" s="140"/>
      <c r="P24" s="141"/>
      <c r="R24" s="90">
        <f t="shared" si="1"/>
        <v>0</v>
      </c>
      <c r="S24" s="91">
        <f t="shared" si="2"/>
        <v>0</v>
      </c>
      <c r="T24" s="95"/>
      <c r="V24" s="36">
        <f t="shared" si="4"/>
        <v>17392.429117291416</v>
      </c>
      <c r="X24" s="36">
        <f t="shared" si="5"/>
        <v>28767.07776</v>
      </c>
      <c r="Z24" s="159"/>
    </row>
    <row r="25" spans="1:26" ht="24.75" customHeight="1" x14ac:dyDescent="0.25">
      <c r="A25" s="9">
        <v>15</v>
      </c>
      <c r="B25" s="136">
        <v>390210</v>
      </c>
      <c r="C25" s="137" t="s">
        <v>28</v>
      </c>
      <c r="D25" s="151">
        <f t="shared" si="6"/>
        <v>2007</v>
      </c>
      <c r="E25" s="152">
        <f t="shared" si="0"/>
        <v>31200.389719999996</v>
      </c>
      <c r="F25" s="85"/>
      <c r="G25" s="86"/>
      <c r="H25" s="127"/>
      <c r="I25" s="138"/>
      <c r="J25" s="85">
        <v>2007</v>
      </c>
      <c r="K25" s="150">
        <v>31200.389719999996</v>
      </c>
      <c r="L25" s="129"/>
      <c r="M25" s="86"/>
      <c r="N25" s="139"/>
      <c r="O25" s="140"/>
      <c r="P25" s="141"/>
      <c r="R25" s="90">
        <f t="shared" si="1"/>
        <v>0</v>
      </c>
      <c r="S25" s="91">
        <f t="shared" si="2"/>
        <v>0</v>
      </c>
      <c r="T25" s="95"/>
      <c r="V25" s="36">
        <f t="shared" si="4"/>
        <v>15545.784613851518</v>
      </c>
      <c r="X25" s="36">
        <f t="shared" si="5"/>
        <v>31200.389719999996</v>
      </c>
      <c r="Z25" s="159"/>
    </row>
    <row r="26" spans="1:26" ht="24.75" customHeight="1" x14ac:dyDescent="0.25">
      <c r="A26" s="9">
        <v>16</v>
      </c>
      <c r="B26" s="136">
        <v>390220</v>
      </c>
      <c r="C26" s="137" t="s">
        <v>61</v>
      </c>
      <c r="D26" s="151">
        <f t="shared" si="6"/>
        <v>958</v>
      </c>
      <c r="E26" s="152">
        <f t="shared" si="0"/>
        <v>16543.912950000002</v>
      </c>
      <c r="F26" s="85"/>
      <c r="G26" s="86"/>
      <c r="H26" s="127"/>
      <c r="I26" s="138"/>
      <c r="J26" s="85">
        <f>895+63</f>
        <v>958</v>
      </c>
      <c r="K26" s="150">
        <f>14464.11295+2079.8</f>
        <v>16543.912950000002</v>
      </c>
      <c r="L26" s="129"/>
      <c r="M26" s="86"/>
      <c r="N26" s="139"/>
      <c r="O26" s="140"/>
      <c r="P26" s="141"/>
      <c r="R26" s="90">
        <f t="shared" si="1"/>
        <v>0</v>
      </c>
      <c r="S26" s="91">
        <f t="shared" si="2"/>
        <v>0</v>
      </c>
      <c r="T26" s="95"/>
      <c r="V26" s="36">
        <f t="shared" si="4"/>
        <v>17269.220198329855</v>
      </c>
      <c r="X26" s="36">
        <f t="shared" si="5"/>
        <v>16543.912950000002</v>
      </c>
      <c r="Z26" s="159"/>
    </row>
    <row r="27" spans="1:26" ht="24.75" customHeight="1" x14ac:dyDescent="0.25">
      <c r="A27" s="9">
        <v>17</v>
      </c>
      <c r="B27" s="136">
        <v>390230</v>
      </c>
      <c r="C27" s="137" t="s">
        <v>29</v>
      </c>
      <c r="D27" s="151">
        <f t="shared" si="6"/>
        <v>6551</v>
      </c>
      <c r="E27" s="152">
        <f t="shared" si="0"/>
        <v>205069.14079999999</v>
      </c>
      <c r="F27" s="85">
        <v>233</v>
      </c>
      <c r="G27" s="86">
        <v>56649.644999999997</v>
      </c>
      <c r="H27" s="127"/>
      <c r="I27" s="138"/>
      <c r="J27" s="85">
        <v>6318</v>
      </c>
      <c r="K27" s="150">
        <v>148419.4958</v>
      </c>
      <c r="L27" s="129"/>
      <c r="M27" s="86"/>
      <c r="N27" s="139"/>
      <c r="O27" s="140"/>
      <c r="P27" s="141"/>
      <c r="R27" s="90">
        <f t="shared" si="1"/>
        <v>0</v>
      </c>
      <c r="S27" s="91">
        <f t="shared" si="2"/>
        <v>0</v>
      </c>
      <c r="T27" s="95"/>
      <c r="V27" s="36">
        <f t="shared" si="4"/>
        <v>31303.486612730878</v>
      </c>
      <c r="X27" s="36">
        <f t="shared" si="5"/>
        <v>148419.4958</v>
      </c>
      <c r="Z27" s="159"/>
    </row>
    <row r="28" spans="1:26" ht="24.75" customHeight="1" x14ac:dyDescent="0.25">
      <c r="A28" s="9">
        <v>18</v>
      </c>
      <c r="B28" s="136">
        <v>390240</v>
      </c>
      <c r="C28" s="137" t="s">
        <v>30</v>
      </c>
      <c r="D28" s="151">
        <f t="shared" si="6"/>
        <v>2961</v>
      </c>
      <c r="E28" s="152">
        <f t="shared" si="0"/>
        <v>58228.43634</v>
      </c>
      <c r="F28" s="85"/>
      <c r="G28" s="86"/>
      <c r="H28" s="127"/>
      <c r="I28" s="138"/>
      <c r="J28" s="85">
        <v>2961</v>
      </c>
      <c r="K28" s="150">
        <v>58228.43634</v>
      </c>
      <c r="L28" s="129"/>
      <c r="M28" s="86"/>
      <c r="N28" s="139"/>
      <c r="O28" s="140"/>
      <c r="P28" s="141"/>
      <c r="R28" s="90">
        <f t="shared" si="1"/>
        <v>0</v>
      </c>
      <c r="S28" s="91">
        <f t="shared" si="2"/>
        <v>0</v>
      </c>
      <c r="T28" s="95"/>
      <c r="V28" s="36">
        <f t="shared" si="4"/>
        <v>19665.125410334349</v>
      </c>
      <c r="X28" s="36">
        <f t="shared" si="5"/>
        <v>58228.43634</v>
      </c>
      <c r="Z28" s="159"/>
    </row>
    <row r="29" spans="1:26" ht="24.75" customHeight="1" x14ac:dyDescent="0.25">
      <c r="A29" s="9">
        <v>19</v>
      </c>
      <c r="B29" s="136">
        <v>390290</v>
      </c>
      <c r="C29" s="137" t="s">
        <v>31</v>
      </c>
      <c r="D29" s="151">
        <f t="shared" si="6"/>
        <v>734</v>
      </c>
      <c r="E29" s="152">
        <f t="shared" si="0"/>
        <v>16308.304770000002</v>
      </c>
      <c r="F29" s="85"/>
      <c r="G29" s="86"/>
      <c r="H29" s="127"/>
      <c r="I29" s="138"/>
      <c r="J29" s="85">
        <v>734</v>
      </c>
      <c r="K29" s="150">
        <v>16308.304770000002</v>
      </c>
      <c r="L29" s="129"/>
      <c r="M29" s="86"/>
      <c r="N29" s="139"/>
      <c r="O29" s="140"/>
      <c r="P29" s="141"/>
      <c r="R29" s="90">
        <f t="shared" si="1"/>
        <v>0</v>
      </c>
      <c r="S29" s="91">
        <f t="shared" si="2"/>
        <v>0</v>
      </c>
      <c r="T29" s="95"/>
      <c r="V29" s="36">
        <f t="shared" si="4"/>
        <v>22218.398869209814</v>
      </c>
      <c r="X29" s="36">
        <f t="shared" si="5"/>
        <v>16308.304770000002</v>
      </c>
      <c r="Z29" s="159"/>
    </row>
    <row r="30" spans="1:26" ht="24.75" customHeight="1" x14ac:dyDescent="0.25">
      <c r="A30" s="9">
        <v>20</v>
      </c>
      <c r="B30" s="136">
        <v>390370</v>
      </c>
      <c r="C30" s="137" t="s">
        <v>32</v>
      </c>
      <c r="D30" s="151">
        <f t="shared" si="6"/>
        <v>250</v>
      </c>
      <c r="E30" s="152">
        <f t="shared" si="0"/>
        <v>4710.2461000000003</v>
      </c>
      <c r="F30" s="85"/>
      <c r="G30" s="86"/>
      <c r="H30" s="127"/>
      <c r="I30" s="138"/>
      <c r="J30" s="85">
        <v>250</v>
      </c>
      <c r="K30" s="150">
        <v>4710.2461000000003</v>
      </c>
      <c r="L30" s="129"/>
      <c r="M30" s="86"/>
      <c r="N30" s="139"/>
      <c r="O30" s="140"/>
      <c r="P30" s="141"/>
      <c r="R30" s="90">
        <f t="shared" si="1"/>
        <v>0</v>
      </c>
      <c r="S30" s="91">
        <f t="shared" si="2"/>
        <v>0</v>
      </c>
      <c r="T30" s="95"/>
      <c r="V30" s="36">
        <f t="shared" si="4"/>
        <v>18840.984400000001</v>
      </c>
      <c r="X30" s="36">
        <f t="shared" si="5"/>
        <v>4710.2461000000003</v>
      </c>
      <c r="Z30" s="159"/>
    </row>
    <row r="31" spans="1:26" ht="24.75" customHeight="1" x14ac:dyDescent="0.25">
      <c r="A31" s="9">
        <v>21</v>
      </c>
      <c r="B31" s="136">
        <v>390260</v>
      </c>
      <c r="C31" s="137" t="s">
        <v>33</v>
      </c>
      <c r="D31" s="151">
        <f t="shared" si="6"/>
        <v>2092</v>
      </c>
      <c r="E31" s="152">
        <f t="shared" si="0"/>
        <v>28324.374160000003</v>
      </c>
      <c r="F31" s="85"/>
      <c r="G31" s="86"/>
      <c r="H31" s="127"/>
      <c r="I31" s="138"/>
      <c r="J31" s="85">
        <v>2092</v>
      </c>
      <c r="K31" s="150">
        <v>28324.374160000003</v>
      </c>
      <c r="L31" s="129"/>
      <c r="M31" s="86"/>
      <c r="N31" s="139"/>
      <c r="O31" s="140"/>
      <c r="P31" s="141"/>
      <c r="R31" s="90">
        <f t="shared" si="1"/>
        <v>0</v>
      </c>
      <c r="S31" s="91">
        <f t="shared" si="2"/>
        <v>0</v>
      </c>
      <c r="T31" s="95"/>
      <c r="V31" s="36">
        <f t="shared" si="4"/>
        <v>13539.375793499046</v>
      </c>
      <c r="X31" s="36">
        <f t="shared" si="5"/>
        <v>28324.374160000003</v>
      </c>
      <c r="Z31" s="159"/>
    </row>
    <row r="32" spans="1:26" ht="24.75" customHeight="1" x14ac:dyDescent="0.25">
      <c r="A32" s="9">
        <v>22</v>
      </c>
      <c r="B32" s="136">
        <v>390250</v>
      </c>
      <c r="C32" s="137" t="s">
        <v>34</v>
      </c>
      <c r="D32" s="151">
        <f t="shared" si="6"/>
        <v>1207</v>
      </c>
      <c r="E32" s="152">
        <f t="shared" si="0"/>
        <v>17941.826430000001</v>
      </c>
      <c r="F32" s="85"/>
      <c r="G32" s="86"/>
      <c r="H32" s="127"/>
      <c r="I32" s="138"/>
      <c r="J32" s="85">
        <v>1207</v>
      </c>
      <c r="K32" s="150">
        <v>17941.826430000001</v>
      </c>
      <c r="L32" s="129"/>
      <c r="M32" s="86"/>
      <c r="N32" s="139"/>
      <c r="O32" s="140"/>
      <c r="P32" s="141"/>
      <c r="R32" s="90">
        <f t="shared" si="1"/>
        <v>0</v>
      </c>
      <c r="S32" s="91">
        <f t="shared" si="2"/>
        <v>0</v>
      </c>
      <c r="T32" s="95"/>
      <c r="V32" s="36">
        <f t="shared" si="4"/>
        <v>14864.810629660315</v>
      </c>
      <c r="X32" s="36">
        <f t="shared" si="5"/>
        <v>17941.826430000001</v>
      </c>
      <c r="Z32" s="159"/>
    </row>
    <row r="33" spans="1:26" ht="24.75" customHeight="1" x14ac:dyDescent="0.25">
      <c r="A33" s="9">
        <v>23</v>
      </c>
      <c r="B33" s="136">
        <v>390300</v>
      </c>
      <c r="C33" s="137" t="s">
        <v>35</v>
      </c>
      <c r="D33" s="151">
        <f t="shared" si="6"/>
        <v>1678</v>
      </c>
      <c r="E33" s="152">
        <f t="shared" si="0"/>
        <v>26662.296960000003</v>
      </c>
      <c r="F33" s="85"/>
      <c r="G33" s="86"/>
      <c r="H33" s="127"/>
      <c r="I33" s="138"/>
      <c r="J33" s="85">
        <v>1678</v>
      </c>
      <c r="K33" s="150">
        <v>26662.296960000003</v>
      </c>
      <c r="L33" s="129"/>
      <c r="M33" s="86"/>
      <c r="N33" s="139"/>
      <c r="O33" s="140"/>
      <c r="P33" s="141"/>
      <c r="R33" s="90">
        <f t="shared" si="1"/>
        <v>0</v>
      </c>
      <c r="S33" s="91">
        <f t="shared" si="2"/>
        <v>0</v>
      </c>
      <c r="T33" s="95"/>
      <c r="V33" s="36">
        <f t="shared" si="4"/>
        <v>15889.330727056022</v>
      </c>
      <c r="X33" s="36">
        <f t="shared" si="5"/>
        <v>26662.296960000003</v>
      </c>
      <c r="Z33" s="159"/>
    </row>
    <row r="34" spans="1:26" ht="24.75" customHeight="1" x14ac:dyDescent="0.25">
      <c r="A34" s="9">
        <v>24</v>
      </c>
      <c r="B34" s="136">
        <v>390480</v>
      </c>
      <c r="C34" s="137" t="s">
        <v>76</v>
      </c>
      <c r="D34" s="151">
        <f t="shared" si="6"/>
        <v>1691</v>
      </c>
      <c r="E34" s="152">
        <f t="shared" si="0"/>
        <v>27932.965970000001</v>
      </c>
      <c r="F34" s="85"/>
      <c r="G34" s="86"/>
      <c r="H34" s="127"/>
      <c r="I34" s="138"/>
      <c r="J34" s="85">
        <v>1691</v>
      </c>
      <c r="K34" s="150">
        <v>27932.965970000001</v>
      </c>
      <c r="L34" s="129"/>
      <c r="M34" s="86"/>
      <c r="N34" s="139"/>
      <c r="O34" s="140"/>
      <c r="P34" s="141"/>
      <c r="R34" s="90">
        <f t="shared" si="1"/>
        <v>0</v>
      </c>
      <c r="S34" s="91">
        <f t="shared" si="2"/>
        <v>0</v>
      </c>
      <c r="T34" s="95"/>
      <c r="V34" s="36">
        <f t="shared" si="4"/>
        <v>16518.607906564164</v>
      </c>
      <c r="X34" s="36">
        <f t="shared" si="5"/>
        <v>27932.965970000001</v>
      </c>
      <c r="Z34" s="159"/>
    </row>
    <row r="35" spans="1:26" ht="24.75" customHeight="1" x14ac:dyDescent="0.25">
      <c r="A35" s="9">
        <v>25</v>
      </c>
      <c r="B35" s="136">
        <v>390310</v>
      </c>
      <c r="C35" s="137" t="s">
        <v>37</v>
      </c>
      <c r="D35" s="151">
        <f t="shared" si="6"/>
        <v>1064</v>
      </c>
      <c r="E35" s="152">
        <f t="shared" si="0"/>
        <v>19261.15595</v>
      </c>
      <c r="F35" s="85"/>
      <c r="G35" s="86"/>
      <c r="H35" s="127"/>
      <c r="I35" s="138"/>
      <c r="J35" s="85">
        <v>1064</v>
      </c>
      <c r="K35" s="150">
        <v>19261.15595</v>
      </c>
      <c r="L35" s="129"/>
      <c r="M35" s="86"/>
      <c r="N35" s="139"/>
      <c r="O35" s="140"/>
      <c r="P35" s="141"/>
      <c r="R35" s="90">
        <f t="shared" si="1"/>
        <v>0</v>
      </c>
      <c r="S35" s="91">
        <f t="shared" si="2"/>
        <v>0</v>
      </c>
      <c r="T35" s="95"/>
      <c r="V35" s="36">
        <f t="shared" si="4"/>
        <v>18102.590178571427</v>
      </c>
      <c r="X35" s="36">
        <f t="shared" si="5"/>
        <v>19261.15595</v>
      </c>
      <c r="Z35" s="159"/>
    </row>
    <row r="36" spans="1:26" ht="24.75" customHeight="1" x14ac:dyDescent="0.25">
      <c r="A36" s="9">
        <v>26</v>
      </c>
      <c r="B36" s="136">
        <v>390320</v>
      </c>
      <c r="C36" s="137" t="s">
        <v>38</v>
      </c>
      <c r="D36" s="151">
        <f t="shared" si="6"/>
        <v>1692</v>
      </c>
      <c r="E36" s="152">
        <f t="shared" si="0"/>
        <v>24884.16</v>
      </c>
      <c r="F36" s="85"/>
      <c r="G36" s="86"/>
      <c r="H36" s="127"/>
      <c r="I36" s="138"/>
      <c r="J36" s="85">
        <v>1692</v>
      </c>
      <c r="K36" s="150">
        <v>24884.16</v>
      </c>
      <c r="L36" s="129"/>
      <c r="M36" s="86"/>
      <c r="N36" s="139"/>
      <c r="O36" s="140"/>
      <c r="P36" s="141"/>
      <c r="R36" s="90">
        <f t="shared" si="1"/>
        <v>0</v>
      </c>
      <c r="S36" s="91">
        <f t="shared" si="2"/>
        <v>0</v>
      </c>
      <c r="T36" s="95"/>
      <c r="V36" s="36">
        <f t="shared" si="4"/>
        <v>14706.950354609929</v>
      </c>
      <c r="X36" s="36">
        <f t="shared" si="5"/>
        <v>24884.16</v>
      </c>
      <c r="Z36" s="159"/>
    </row>
    <row r="37" spans="1:26" ht="24.75" customHeight="1" x14ac:dyDescent="0.25">
      <c r="A37" s="9">
        <v>27</v>
      </c>
      <c r="B37" s="136">
        <v>390180</v>
      </c>
      <c r="C37" s="137" t="s">
        <v>75</v>
      </c>
      <c r="D37" s="151">
        <f t="shared" si="6"/>
        <v>2953</v>
      </c>
      <c r="E37" s="152">
        <f t="shared" si="0"/>
        <v>61766.630799999999</v>
      </c>
      <c r="F37" s="85"/>
      <c r="G37" s="86"/>
      <c r="H37" s="127"/>
      <c r="I37" s="138"/>
      <c r="J37" s="85">
        <v>2953</v>
      </c>
      <c r="K37" s="150">
        <v>61766.630799999999</v>
      </c>
      <c r="L37" s="129"/>
      <c r="M37" s="86"/>
      <c r="N37" s="139"/>
      <c r="O37" s="140"/>
      <c r="P37" s="141"/>
      <c r="R37" s="90">
        <f t="shared" si="1"/>
        <v>0</v>
      </c>
      <c r="S37" s="91">
        <f t="shared" si="2"/>
        <v>0</v>
      </c>
      <c r="T37" s="95"/>
      <c r="V37" s="36">
        <f t="shared" si="4"/>
        <v>20916.569861158143</v>
      </c>
      <c r="X37" s="36">
        <f t="shared" si="5"/>
        <v>61766.630799999999</v>
      </c>
      <c r="Z37" s="159"/>
    </row>
    <row r="38" spans="1:26" ht="24.75" customHeight="1" x14ac:dyDescent="0.25">
      <c r="A38" s="9">
        <v>28</v>
      </c>
      <c r="B38" s="136">
        <v>390270</v>
      </c>
      <c r="C38" s="137" t="s">
        <v>40</v>
      </c>
      <c r="D38" s="151">
        <f t="shared" si="6"/>
        <v>1714</v>
      </c>
      <c r="E38" s="152">
        <f t="shared" si="0"/>
        <v>24299.275889999997</v>
      </c>
      <c r="F38" s="85"/>
      <c r="G38" s="86"/>
      <c r="H38" s="127"/>
      <c r="I38" s="138"/>
      <c r="J38" s="85">
        <v>1714</v>
      </c>
      <c r="K38" s="150">
        <v>24299.275889999997</v>
      </c>
      <c r="L38" s="129"/>
      <c r="M38" s="86"/>
      <c r="N38" s="139"/>
      <c r="O38" s="140"/>
      <c r="P38" s="141"/>
      <c r="R38" s="90">
        <f t="shared" si="1"/>
        <v>0</v>
      </c>
      <c r="S38" s="91">
        <f t="shared" si="2"/>
        <v>0</v>
      </c>
      <c r="T38" s="95"/>
      <c r="V38" s="36">
        <f t="shared" si="4"/>
        <v>14176.940425904315</v>
      </c>
      <c r="X38" s="36">
        <f t="shared" si="5"/>
        <v>24299.275889999997</v>
      </c>
      <c r="Z38" s="159"/>
    </row>
    <row r="39" spans="1:26" ht="24.75" customHeight="1" x14ac:dyDescent="0.25">
      <c r="A39" s="9">
        <v>29</v>
      </c>
      <c r="B39" s="136">
        <v>390190</v>
      </c>
      <c r="C39" s="137" t="s">
        <v>41</v>
      </c>
      <c r="D39" s="151">
        <f t="shared" si="6"/>
        <v>5341</v>
      </c>
      <c r="E39" s="152">
        <f t="shared" si="0"/>
        <v>132491.65391000002</v>
      </c>
      <c r="F39" s="85"/>
      <c r="G39" s="86"/>
      <c r="H39" s="127"/>
      <c r="I39" s="138"/>
      <c r="J39" s="85">
        <v>5341</v>
      </c>
      <c r="K39" s="150">
        <v>132491.65391000002</v>
      </c>
      <c r="L39" s="129"/>
      <c r="M39" s="86"/>
      <c r="N39" s="139"/>
      <c r="O39" s="140"/>
      <c r="P39" s="141"/>
      <c r="R39" s="90">
        <f t="shared" si="1"/>
        <v>0</v>
      </c>
      <c r="S39" s="91">
        <f t="shared" si="2"/>
        <v>0</v>
      </c>
      <c r="T39" s="95"/>
      <c r="V39" s="36">
        <f t="shared" si="4"/>
        <v>24806.52572739188</v>
      </c>
      <c r="X39" s="36">
        <f t="shared" si="5"/>
        <v>132491.65391000002</v>
      </c>
      <c r="Z39" s="159"/>
    </row>
    <row r="40" spans="1:26" ht="24.75" customHeight="1" x14ac:dyDescent="0.25">
      <c r="A40" s="9">
        <v>30</v>
      </c>
      <c r="B40" s="136">
        <v>390285</v>
      </c>
      <c r="C40" s="137" t="s">
        <v>42</v>
      </c>
      <c r="D40" s="151">
        <f t="shared" si="6"/>
        <v>1539</v>
      </c>
      <c r="E40" s="152">
        <f>G40+K40</f>
        <v>25881.789929999999</v>
      </c>
      <c r="F40" s="85"/>
      <c r="G40" s="86"/>
      <c r="H40" s="127"/>
      <c r="I40" s="138"/>
      <c r="J40" s="85">
        <v>1539</v>
      </c>
      <c r="K40" s="145">
        <f>25262.65543+Z40</f>
        <v>25881.789929999999</v>
      </c>
      <c r="L40" s="129"/>
      <c r="M40" s="86"/>
      <c r="N40" s="139"/>
      <c r="O40" s="140"/>
      <c r="P40" s="141"/>
      <c r="R40" s="90">
        <f t="shared" si="1"/>
        <v>0</v>
      </c>
      <c r="S40" s="91">
        <f t="shared" si="2"/>
        <v>0</v>
      </c>
      <c r="T40" s="95"/>
      <c r="V40" s="36">
        <f t="shared" si="4"/>
        <v>16817.277407407408</v>
      </c>
      <c r="X40" s="36">
        <f t="shared" si="5"/>
        <v>25881.789929999999</v>
      </c>
      <c r="Z40" s="159">
        <v>619.1345</v>
      </c>
    </row>
    <row r="41" spans="1:26" ht="24.75" customHeight="1" x14ac:dyDescent="0.25">
      <c r="A41" s="9">
        <v>31</v>
      </c>
      <c r="B41" s="136">
        <v>390280</v>
      </c>
      <c r="C41" s="137" t="s">
        <v>43</v>
      </c>
      <c r="D41" s="151">
        <f t="shared" si="6"/>
        <v>4755</v>
      </c>
      <c r="E41" s="152">
        <f t="shared" si="0"/>
        <v>103095.11511</v>
      </c>
      <c r="F41" s="85"/>
      <c r="G41" s="86"/>
      <c r="H41" s="127"/>
      <c r="I41" s="138"/>
      <c r="J41" s="85">
        <v>4755</v>
      </c>
      <c r="K41" s="150">
        <v>103095.11511</v>
      </c>
      <c r="L41" s="129"/>
      <c r="M41" s="86"/>
      <c r="N41" s="139"/>
      <c r="O41" s="140"/>
      <c r="P41" s="141"/>
      <c r="R41" s="90">
        <f t="shared" si="1"/>
        <v>0</v>
      </c>
      <c r="S41" s="91">
        <f t="shared" si="2"/>
        <v>0</v>
      </c>
      <c r="T41" s="95"/>
      <c r="V41" s="36">
        <f t="shared" si="4"/>
        <v>21681.412220820188</v>
      </c>
      <c r="X41" s="36">
        <f t="shared" si="5"/>
        <v>103095.11511</v>
      </c>
      <c r="Z41" s="159"/>
    </row>
    <row r="42" spans="1:26" ht="24.75" customHeight="1" x14ac:dyDescent="0.25">
      <c r="A42" s="9">
        <v>32</v>
      </c>
      <c r="B42" s="136">
        <v>391610</v>
      </c>
      <c r="C42" s="137" t="s">
        <v>44</v>
      </c>
      <c r="D42" s="151">
        <f t="shared" si="6"/>
        <v>2176</v>
      </c>
      <c r="E42" s="152">
        <f t="shared" si="0"/>
        <v>314956.72137000004</v>
      </c>
      <c r="F42" s="85">
        <v>1319</v>
      </c>
      <c r="G42" s="86">
        <v>285976.01800000004</v>
      </c>
      <c r="H42" s="127"/>
      <c r="I42" s="138"/>
      <c r="J42" s="85">
        <v>857</v>
      </c>
      <c r="K42" s="150">
        <v>28980.703370000003</v>
      </c>
      <c r="L42" s="129"/>
      <c r="M42" s="86"/>
      <c r="N42" s="139"/>
      <c r="O42" s="140"/>
      <c r="P42" s="141"/>
      <c r="R42" s="90">
        <f t="shared" si="1"/>
        <v>0</v>
      </c>
      <c r="S42" s="91">
        <f t="shared" si="2"/>
        <v>0</v>
      </c>
      <c r="T42" s="95"/>
      <c r="V42" s="36">
        <f t="shared" si="4"/>
        <v>144741.14033547798</v>
      </c>
      <c r="X42" s="36">
        <f t="shared" si="5"/>
        <v>28980.703370000003</v>
      </c>
      <c r="Z42" s="159"/>
    </row>
    <row r="43" spans="1:26" ht="24.75" customHeight="1" x14ac:dyDescent="0.25">
      <c r="A43" s="9">
        <v>33</v>
      </c>
      <c r="B43" s="136">
        <v>390600</v>
      </c>
      <c r="C43" s="137" t="s">
        <v>66</v>
      </c>
      <c r="D43" s="151">
        <f t="shared" si="6"/>
        <v>503</v>
      </c>
      <c r="E43" s="152">
        <f t="shared" si="0"/>
        <v>11257.117559999999</v>
      </c>
      <c r="F43" s="85">
        <v>10</v>
      </c>
      <c r="G43" s="86">
        <v>1997.9059999999999</v>
      </c>
      <c r="H43" s="127"/>
      <c r="I43" s="138"/>
      <c r="J43" s="85">
        <v>493</v>
      </c>
      <c r="K43" s="150">
        <v>9259.2115599999997</v>
      </c>
      <c r="L43" s="129"/>
      <c r="M43" s="86"/>
      <c r="N43" s="139"/>
      <c r="O43" s="140"/>
      <c r="P43" s="141"/>
      <c r="R43" s="90">
        <f t="shared" si="1"/>
        <v>0</v>
      </c>
      <c r="S43" s="91">
        <f t="shared" si="2"/>
        <v>0</v>
      </c>
      <c r="T43" s="95"/>
      <c r="V43" s="36">
        <f t="shared" si="4"/>
        <v>22379.955387673952</v>
      </c>
      <c r="X43" s="36">
        <f t="shared" si="5"/>
        <v>9259.2115599999997</v>
      </c>
      <c r="Z43" s="159"/>
    </row>
    <row r="44" spans="1:26" ht="24.75" customHeight="1" x14ac:dyDescent="0.25">
      <c r="A44" s="9">
        <v>34</v>
      </c>
      <c r="B44" s="136">
        <v>390700</v>
      </c>
      <c r="C44" s="137" t="s">
        <v>80</v>
      </c>
      <c r="D44" s="151">
        <f t="shared" si="6"/>
        <v>51</v>
      </c>
      <c r="E44" s="152">
        <f t="shared" si="0"/>
        <v>720.73599999999999</v>
      </c>
      <c r="F44" s="85"/>
      <c r="G44" s="86"/>
      <c r="H44" s="127"/>
      <c r="I44" s="138"/>
      <c r="J44" s="85">
        <v>51</v>
      </c>
      <c r="K44" s="150">
        <v>720.73599999999999</v>
      </c>
      <c r="L44" s="129"/>
      <c r="M44" s="86"/>
      <c r="N44" s="139"/>
      <c r="O44" s="140"/>
      <c r="P44" s="141"/>
      <c r="R44" s="90">
        <f t="shared" si="1"/>
        <v>0</v>
      </c>
      <c r="S44" s="91">
        <f t="shared" si="2"/>
        <v>0</v>
      </c>
      <c r="T44" s="95"/>
      <c r="V44" s="36">
        <f t="shared" si="4"/>
        <v>14132.078431372549</v>
      </c>
      <c r="X44" s="36">
        <f t="shared" si="5"/>
        <v>720.73599999999999</v>
      </c>
      <c r="Z44" s="159"/>
    </row>
    <row r="45" spans="1:26" ht="24.75" customHeight="1" x14ac:dyDescent="0.25">
      <c r="A45" s="9">
        <v>35</v>
      </c>
      <c r="B45" s="136">
        <v>390340</v>
      </c>
      <c r="C45" s="137" t="s">
        <v>77</v>
      </c>
      <c r="D45" s="151">
        <f t="shared" si="6"/>
        <v>827</v>
      </c>
      <c r="E45" s="152">
        <f t="shared" si="0"/>
        <v>19115.816150000002</v>
      </c>
      <c r="F45" s="85"/>
      <c r="G45" s="86"/>
      <c r="H45" s="127"/>
      <c r="I45" s="138"/>
      <c r="J45" s="85">
        <v>827</v>
      </c>
      <c r="K45" s="150">
        <v>19115.816150000002</v>
      </c>
      <c r="L45" s="129"/>
      <c r="M45" s="86"/>
      <c r="N45" s="139"/>
      <c r="O45" s="140"/>
      <c r="P45" s="141"/>
      <c r="R45" s="90">
        <f t="shared" si="1"/>
        <v>0</v>
      </c>
      <c r="S45" s="91">
        <f t="shared" si="2"/>
        <v>0</v>
      </c>
      <c r="T45" s="95"/>
      <c r="V45" s="36">
        <f t="shared" si="4"/>
        <v>23114.650725513908</v>
      </c>
      <c r="X45" s="36">
        <f t="shared" si="5"/>
        <v>19115.816150000002</v>
      </c>
      <c r="Z45" s="159"/>
    </row>
    <row r="46" spans="1:26" ht="24.75" customHeight="1" x14ac:dyDescent="0.25">
      <c r="A46" s="9">
        <v>36</v>
      </c>
      <c r="B46" s="136">
        <v>390771</v>
      </c>
      <c r="C46" s="137" t="s">
        <v>78</v>
      </c>
      <c r="D46" s="151">
        <f t="shared" si="6"/>
        <v>1843</v>
      </c>
      <c r="E46" s="152">
        <f t="shared" si="0"/>
        <v>52610.795599999998</v>
      </c>
      <c r="F46" s="85"/>
      <c r="G46" s="86"/>
      <c r="H46" s="127"/>
      <c r="I46" s="138"/>
      <c r="J46" s="85">
        <v>1843</v>
      </c>
      <c r="K46" s="150">
        <v>52610.795599999998</v>
      </c>
      <c r="L46" s="129"/>
      <c r="M46" s="86"/>
      <c r="N46" s="139">
        <v>1843</v>
      </c>
      <c r="O46" s="86">
        <v>52610.795599999998</v>
      </c>
      <c r="P46" s="144"/>
      <c r="R46" s="90">
        <f t="shared" si="1"/>
        <v>0</v>
      </c>
      <c r="S46" s="91">
        <f t="shared" si="2"/>
        <v>0</v>
      </c>
      <c r="T46" s="95"/>
      <c r="V46" s="36">
        <f t="shared" si="4"/>
        <v>28546.28084644601</v>
      </c>
      <c r="X46" s="36">
        <f t="shared" si="5"/>
        <v>0</v>
      </c>
      <c r="Z46" s="159"/>
    </row>
    <row r="47" spans="1:26" ht="24.75" customHeight="1" x14ac:dyDescent="0.25">
      <c r="A47" s="9">
        <v>37</v>
      </c>
      <c r="B47" s="148">
        <v>390004</v>
      </c>
      <c r="C47" s="137" t="s">
        <v>79</v>
      </c>
      <c r="D47" s="151">
        <f t="shared" si="6"/>
        <v>5</v>
      </c>
      <c r="E47" s="152">
        <f t="shared" si="0"/>
        <v>199.75749999999999</v>
      </c>
      <c r="F47" s="85"/>
      <c r="G47" s="86"/>
      <c r="H47" s="127"/>
      <c r="I47" s="138"/>
      <c r="J47" s="85">
        <v>5</v>
      </c>
      <c r="K47" s="150">
        <v>199.75749999999999</v>
      </c>
      <c r="L47" s="129"/>
      <c r="M47" s="86"/>
      <c r="N47" s="139"/>
      <c r="O47" s="140"/>
      <c r="P47" s="141"/>
      <c r="R47" s="90">
        <f t="shared" si="1"/>
        <v>0</v>
      </c>
      <c r="S47" s="91">
        <f t="shared" si="2"/>
        <v>0</v>
      </c>
      <c r="T47" s="95"/>
      <c r="V47" s="36"/>
      <c r="X47" s="36">
        <f t="shared" si="5"/>
        <v>199.75749999999999</v>
      </c>
      <c r="Z47" s="159"/>
    </row>
    <row r="48" spans="1:26" ht="24.75" customHeight="1" x14ac:dyDescent="0.25">
      <c r="A48" s="9"/>
      <c r="B48" s="136"/>
      <c r="C48" s="137"/>
      <c r="D48" s="142"/>
      <c r="E48" s="143"/>
      <c r="F48" s="85"/>
      <c r="G48" s="86"/>
      <c r="H48" s="127"/>
      <c r="I48" s="138"/>
      <c r="J48" s="118"/>
      <c r="K48" s="145"/>
      <c r="L48" s="129"/>
      <c r="M48" s="86"/>
      <c r="N48" s="139"/>
      <c r="O48" s="140"/>
      <c r="P48" s="141"/>
      <c r="R48" s="122"/>
      <c r="S48" s="123"/>
      <c r="T48" s="124"/>
      <c r="V48" s="36"/>
    </row>
    <row r="49" spans="1:26" ht="24.75" customHeight="1" x14ac:dyDescent="0.25">
      <c r="A49" s="9"/>
      <c r="B49" s="51"/>
      <c r="C49" s="52"/>
      <c r="D49" s="92"/>
      <c r="E49" s="93"/>
      <c r="F49" s="11"/>
      <c r="G49" s="12"/>
      <c r="H49" s="13"/>
      <c r="I49" s="14"/>
      <c r="J49" s="10"/>
      <c r="K49" s="54"/>
      <c r="L49" s="15"/>
      <c r="M49" s="16"/>
      <c r="N49" s="15"/>
      <c r="O49" s="16"/>
      <c r="P49" s="17"/>
      <c r="R49" s="122">
        <f t="shared" si="1"/>
        <v>0</v>
      </c>
      <c r="S49" s="123">
        <f t="shared" si="2"/>
        <v>0</v>
      </c>
      <c r="T49" s="124"/>
      <c r="V49" s="36"/>
    </row>
    <row r="50" spans="1:26" ht="24.75" customHeight="1" x14ac:dyDescent="0.25">
      <c r="A50" s="9"/>
      <c r="B50" s="51"/>
      <c r="C50" s="52"/>
      <c r="D50" s="92"/>
      <c r="E50" s="93"/>
      <c r="F50" s="11"/>
      <c r="G50" s="12"/>
      <c r="H50" s="13"/>
      <c r="I50" s="14"/>
      <c r="J50" s="10"/>
      <c r="K50" s="54"/>
      <c r="L50" s="15"/>
      <c r="M50" s="16"/>
      <c r="N50" s="15"/>
      <c r="O50" s="16"/>
      <c r="P50" s="17"/>
      <c r="R50" s="122">
        <f t="shared" si="1"/>
        <v>0</v>
      </c>
      <c r="S50" s="123">
        <f t="shared" si="2"/>
        <v>0</v>
      </c>
      <c r="T50" s="124"/>
      <c r="V50" s="36"/>
    </row>
    <row r="51" spans="1:26" s="23" customFormat="1" ht="24.75" customHeight="1" x14ac:dyDescent="0.25">
      <c r="A51" s="18"/>
      <c r="B51" s="19"/>
      <c r="C51" s="55" t="s">
        <v>70</v>
      </c>
      <c r="D51" s="56">
        <f>SUM(D11:D50)</f>
        <v>165057</v>
      </c>
      <c r="E51" s="57">
        <f t="shared" ref="E51:P51" si="7">SUM(E11:E50)</f>
        <v>6645192.6627300009</v>
      </c>
      <c r="F51" s="56">
        <f t="shared" si="7"/>
        <v>5415</v>
      </c>
      <c r="G51" s="58">
        <f t="shared" si="7"/>
        <v>1059764.7279999999</v>
      </c>
      <c r="H51" s="56">
        <f t="shared" si="7"/>
        <v>346</v>
      </c>
      <c r="I51" s="60">
        <f t="shared" si="7"/>
        <v>75976.15400000001</v>
      </c>
      <c r="J51" s="56">
        <f t="shared" si="7"/>
        <v>159642</v>
      </c>
      <c r="K51" s="57">
        <f t="shared" si="7"/>
        <v>5585427.9347300008</v>
      </c>
      <c r="L51" s="61">
        <f t="shared" si="7"/>
        <v>6800</v>
      </c>
      <c r="M51" s="57">
        <f t="shared" si="7"/>
        <v>665566.64681999991</v>
      </c>
      <c r="N51" s="56">
        <f t="shared" si="7"/>
        <v>5499</v>
      </c>
      <c r="O51" s="57">
        <f t="shared" si="7"/>
        <v>239239.97999999998</v>
      </c>
      <c r="P51" s="62">
        <f t="shared" si="7"/>
        <v>23273.100539999999</v>
      </c>
      <c r="R51" s="20">
        <f>SUM(R11:R50)</f>
        <v>7146</v>
      </c>
      <c r="S51" s="21">
        <f>SUM(S11:S50)</f>
        <v>741542.80082</v>
      </c>
      <c r="T51" s="41">
        <f>S51/R51</f>
        <v>103.77033316820599</v>
      </c>
      <c r="V51" s="36">
        <f>E51*1000/D51</f>
        <v>40259.986930151405</v>
      </c>
      <c r="X51" s="53">
        <f>SUM(X11:X50)</f>
        <v>5322914.8541900003</v>
      </c>
      <c r="Z51" s="153">
        <f t="shared" ref="Z51" si="8">SUM(Z11:Z50)</f>
        <v>13600.41957</v>
      </c>
    </row>
    <row r="52" spans="1:26" s="26" customFormat="1" ht="24.75" customHeight="1" x14ac:dyDescent="0.25">
      <c r="A52" s="24"/>
      <c r="B52" s="25"/>
      <c r="C52" s="55"/>
      <c r="D52" s="56"/>
      <c r="E52" s="57"/>
      <c r="F52" s="56"/>
      <c r="G52" s="58"/>
      <c r="H52" s="59"/>
      <c r="I52" s="60"/>
      <c r="J52" s="56"/>
      <c r="K52" s="57"/>
      <c r="L52" s="61"/>
      <c r="M52" s="57"/>
      <c r="N52" s="56"/>
      <c r="O52" s="57"/>
      <c r="P52" s="62"/>
      <c r="R52" s="146"/>
      <c r="S52" s="147"/>
      <c r="Z52" s="160"/>
    </row>
    <row r="53" spans="1:26" s="29" customFormat="1" ht="24.75" customHeight="1" x14ac:dyDescent="0.25">
      <c r="A53" s="27"/>
      <c r="B53" s="28"/>
      <c r="C53" s="55"/>
      <c r="D53" s="56"/>
      <c r="E53" s="57"/>
      <c r="F53" s="56"/>
      <c r="G53" s="58"/>
      <c r="H53" s="59"/>
      <c r="I53" s="60"/>
      <c r="J53" s="56"/>
      <c r="K53" s="57"/>
      <c r="L53" s="61"/>
      <c r="M53" s="57"/>
      <c r="N53" s="56"/>
      <c r="O53" s="57"/>
      <c r="P53" s="62"/>
      <c r="R53" s="22"/>
      <c r="S53" s="21"/>
      <c r="T53" s="21"/>
      <c r="Z53" s="160"/>
    </row>
    <row r="54" spans="1:26" s="33" customFormat="1" ht="24.75" customHeight="1" x14ac:dyDescent="0.25">
      <c r="A54" s="30"/>
      <c r="B54" s="31"/>
      <c r="C54" s="63" t="s">
        <v>48</v>
      </c>
      <c r="D54" s="64">
        <v>11426</v>
      </c>
      <c r="E54" s="65">
        <v>456834.4</v>
      </c>
      <c r="F54" s="66"/>
      <c r="G54" s="66"/>
      <c r="H54" s="67"/>
      <c r="I54" s="67"/>
      <c r="J54" s="64"/>
      <c r="K54" s="65"/>
      <c r="L54" s="68"/>
      <c r="M54" s="65"/>
      <c r="N54" s="64">
        <v>105</v>
      </c>
      <c r="O54" s="65">
        <v>4545.8999999999996</v>
      </c>
      <c r="P54" s="69"/>
      <c r="Q54" s="23"/>
      <c r="R54" s="46"/>
      <c r="S54" s="32"/>
      <c r="T54" s="32"/>
      <c r="Z54" s="160"/>
    </row>
    <row r="55" spans="1:26" ht="24.75" customHeight="1" x14ac:dyDescent="0.25">
      <c r="C55" s="70" t="s">
        <v>49</v>
      </c>
      <c r="D55" s="71"/>
      <c r="E55" s="76"/>
      <c r="F55" s="73"/>
      <c r="G55" s="73"/>
      <c r="H55" s="74"/>
      <c r="I55" s="74"/>
      <c r="J55" s="71"/>
      <c r="K55" s="72"/>
      <c r="L55" s="75"/>
      <c r="M55" s="72"/>
      <c r="N55" s="71"/>
      <c r="O55" s="71"/>
      <c r="P55" s="76"/>
      <c r="Q55" s="33"/>
    </row>
    <row r="56" spans="1:26" ht="24.75" customHeight="1" x14ac:dyDescent="0.25">
      <c r="C56" s="55" t="s">
        <v>11</v>
      </c>
      <c r="D56" s="56">
        <f>SUM(D51:D55)</f>
        <v>176483</v>
      </c>
      <c r="E56" s="62">
        <f>SUM(E51:E55)</f>
        <v>7102027.0627300013</v>
      </c>
      <c r="F56" s="61">
        <f t="shared" ref="F56:P56" si="9">F53+F54+F55</f>
        <v>0</v>
      </c>
      <c r="G56" s="61">
        <f t="shared" si="9"/>
        <v>0</v>
      </c>
      <c r="H56" s="114">
        <f t="shared" si="9"/>
        <v>0</v>
      </c>
      <c r="I56" s="114">
        <f t="shared" si="9"/>
        <v>0</v>
      </c>
      <c r="J56" s="56">
        <f t="shared" si="9"/>
        <v>0</v>
      </c>
      <c r="K56" s="57">
        <f t="shared" si="9"/>
        <v>0</v>
      </c>
      <c r="L56" s="115">
        <f t="shared" si="9"/>
        <v>0</v>
      </c>
      <c r="M56" s="57">
        <f t="shared" si="9"/>
        <v>0</v>
      </c>
      <c r="N56" s="116">
        <f t="shared" si="9"/>
        <v>105</v>
      </c>
      <c r="O56" s="56">
        <f t="shared" si="9"/>
        <v>4545.8999999999996</v>
      </c>
      <c r="P56" s="62">
        <f t="shared" si="9"/>
        <v>0</v>
      </c>
      <c r="Q56" s="23"/>
    </row>
    <row r="57" spans="1:26" ht="24.75" customHeight="1" x14ac:dyDescent="0.25">
      <c r="C57" s="77" t="s">
        <v>50</v>
      </c>
      <c r="D57" s="78">
        <f>169914+N57</f>
        <v>175516</v>
      </c>
      <c r="E57" s="84">
        <f>6788319.17+O57</f>
        <v>7032005.0499999998</v>
      </c>
      <c r="F57" s="78"/>
      <c r="G57" s="80"/>
      <c r="H57" s="81"/>
      <c r="I57" s="81"/>
      <c r="J57" s="78"/>
      <c r="K57" s="79"/>
      <c r="L57" s="82"/>
      <c r="M57" s="79"/>
      <c r="N57" s="125">
        <v>5602</v>
      </c>
      <c r="O57" s="78">
        <v>243685.88</v>
      </c>
      <c r="P57" s="84"/>
    </row>
    <row r="58" spans="1:26" ht="24.75" customHeight="1" x14ac:dyDescent="0.25">
      <c r="C58" s="1" t="s">
        <v>54</v>
      </c>
      <c r="E58" s="149">
        <f>E51-O51</f>
        <v>6405952.6827300005</v>
      </c>
      <c r="L58" s="44">
        <f>H51+L51</f>
        <v>7146</v>
      </c>
      <c r="M58" s="45">
        <f>I51+M51</f>
        <v>741542.80081999989</v>
      </c>
    </row>
    <row r="59" spans="1:26" ht="24.75" customHeight="1" x14ac:dyDescent="0.25">
      <c r="D59" s="3">
        <f>D57-D56</f>
        <v>-967</v>
      </c>
      <c r="E59" s="121">
        <f>E57-E56</f>
        <v>-70022.012730001472</v>
      </c>
    </row>
    <row r="60" spans="1:26" ht="24.75" customHeight="1" x14ac:dyDescent="0.25">
      <c r="C60" s="1" t="s">
        <v>57</v>
      </c>
      <c r="E60" s="149">
        <f>E51-P51</f>
        <v>6621919.5621900009</v>
      </c>
    </row>
    <row r="61" spans="1:26" ht="24.75" customHeight="1" x14ac:dyDescent="0.25">
      <c r="K61" s="6">
        <f>K51-P51</f>
        <v>5562154.8341900008</v>
      </c>
    </row>
    <row r="63" spans="1:26" ht="24.75" customHeight="1" x14ac:dyDescent="0.25">
      <c r="D63" s="3">
        <f>D42+D43</f>
        <v>2679</v>
      </c>
      <c r="E63" s="4">
        <f>E42+E43</f>
        <v>326213.83893000003</v>
      </c>
    </row>
  </sheetData>
  <autoFilter ref="A10:Z47" xr:uid="{00000000-0001-0000-0000-000000000000}"/>
  <mergeCells count="15">
    <mergeCell ref="R8:T8"/>
    <mergeCell ref="J7:P7"/>
    <mergeCell ref="A4:P4"/>
    <mergeCell ref="A5:P5"/>
    <mergeCell ref="A7:A9"/>
    <mergeCell ref="B7:B9"/>
    <mergeCell ref="C7:C9"/>
    <mergeCell ref="D7:E8"/>
    <mergeCell ref="F7:I7"/>
    <mergeCell ref="F8:G8"/>
    <mergeCell ref="H8:I8"/>
    <mergeCell ref="J8:K8"/>
    <mergeCell ref="L8:M8"/>
    <mergeCell ref="N8:O8"/>
    <mergeCell ref="A6:P6"/>
  </mergeCells>
  <pageMargins left="0.78740157480314965" right="0.39370078740157483" top="0.78740157480314965" bottom="0.78740157480314965" header="0" footer="0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КС Баз (без МБТ)</vt:lpstr>
      <vt:lpstr>КС Баз</vt:lpstr>
      <vt:lpstr>КС Баз_план</vt:lpstr>
      <vt:lpstr>'КС Баз'!Заголовки_для_печати</vt:lpstr>
      <vt:lpstr>'КС Баз (без МБТ)'!Заголовки_для_печати</vt:lpstr>
      <vt:lpstr>'КС Баз_план'!Заголовки_для_печати</vt:lpstr>
      <vt:lpstr>'КС Баз'!Область_печати</vt:lpstr>
      <vt:lpstr>'КС Баз (без МБТ)'!Область_печати</vt:lpstr>
      <vt:lpstr>'КС Баз_план'!Область_печати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Светлана Новикова</cp:lastModifiedBy>
  <cp:lastPrinted>2022-08-31T08:06:23Z</cp:lastPrinted>
  <dcterms:created xsi:type="dcterms:W3CDTF">2021-01-09T13:44:31Z</dcterms:created>
  <dcterms:modified xsi:type="dcterms:W3CDTF">2024-03-04T11:01:24Z</dcterms:modified>
</cp:coreProperties>
</file>